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pfito365-my.sharepoint.com/personal/parinda_tom_cpf_co_th/Documents/ShareData_Current/1 CPF Folder/Financial Statements/2023/งบปี 2023/"/>
    </mc:Choice>
  </mc:AlternateContent>
  <xr:revisionPtr revIDLastSave="2" documentId="13_ncr:1_{75DAEBA2-8EE3-40C3-9FFB-262746E72C8B}" xr6:coauthVersionLast="47" xr6:coauthVersionMax="47" xr10:uidLastSave="{3B2E2314-0D04-4739-891E-EC45A2DD59A0}"/>
  <bookViews>
    <workbookView xWindow="-110" yWindow="-110" windowWidth="19420" windowHeight="10420" xr2:uid="{00000000-000D-0000-FFFF-FFFF00000000}"/>
  </bookViews>
  <sheets>
    <sheet name="BS 6-9" sheetId="13" r:id="rId1"/>
    <sheet name="PL 10-13" sheetId="14" r:id="rId2"/>
    <sheet name="SH14" sheetId="29" r:id="rId3"/>
    <sheet name="SH15" sheetId="28" r:id="rId4"/>
    <sheet name="SH16-17" sheetId="26" r:id="rId5"/>
    <sheet name="CF 18-21" sheetId="25" r:id="rId6"/>
  </sheets>
  <definedNames>
    <definedName name="__FPMExcelClient_CellBasedFunctionStatus" localSheetId="0" hidden="1">"2_2_2_2_2"</definedName>
    <definedName name="__FPMExcelClient_CellBasedFunctionStatus" localSheetId="5" hidden="1">"2_2_2_2_2"</definedName>
    <definedName name="__FPMExcelClient_CellBasedFunctionStatus" localSheetId="1" hidden="1">"2_2_2_2_2"</definedName>
    <definedName name="__FPMExcelClient_CellBasedFunctionStatus" localSheetId="3" hidden="1">"2_2_2_2_2"</definedName>
    <definedName name="__FPMExcelClient_CellBasedFunctionStatus" localSheetId="4" hidden="1">"2_2_2_2_2"</definedName>
    <definedName name="_Hlk120336604" localSheetId="5">'CF 18-21'!$A$52</definedName>
    <definedName name="_xlnm.Print_Area" localSheetId="0">'BS 6-9'!$A$1:$I$124</definedName>
    <definedName name="_xlnm.Print_Area" localSheetId="5">'CF 18-21'!$A$1:$J$148</definedName>
    <definedName name="_xlnm.Print_Area" localSheetId="1">'PL 10-13'!$A$1:$K$110</definedName>
    <definedName name="_xlnm.Print_Area" localSheetId="2">'SH14'!$A$1:$AO$45</definedName>
    <definedName name="_xlnm.Print_Area" localSheetId="3">'SH15'!$A$1:$AO$48</definedName>
    <definedName name="_xlnm.Print_Area" localSheetId="4">'SH16-17'!$A$1:$AF$67</definedName>
    <definedName name="Title2nd" localSheetId="1">'PL 10-13'!#REF!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1" i="26" l="1"/>
  <c r="P20" i="26"/>
  <c r="AE30" i="28"/>
  <c r="AG30" i="28" s="1"/>
  <c r="AK30" i="28" s="1"/>
  <c r="AO30" i="28" s="1"/>
  <c r="Z65" i="26" l="1"/>
  <c r="AB65" i="26" s="1"/>
  <c r="AF65" i="26" s="1"/>
  <c r="Z60" i="26"/>
  <c r="Z63" i="26"/>
  <c r="AB63" i="26" s="1"/>
  <c r="AF63" i="26" s="1"/>
  <c r="Z62" i="26"/>
  <c r="AB62" i="26" s="1"/>
  <c r="AF62" i="26" s="1"/>
  <c r="Z59" i="26"/>
  <c r="AB59" i="26" s="1"/>
  <c r="AF59" i="26" s="1"/>
  <c r="Z56" i="26"/>
  <c r="AB60" i="26"/>
  <c r="AF60" i="26" s="1"/>
  <c r="X53" i="26"/>
  <c r="V53" i="26"/>
  <c r="T53" i="26"/>
  <c r="R53" i="26"/>
  <c r="Z52" i="26"/>
  <c r="AB52" i="26" s="1"/>
  <c r="AF52" i="26" s="1"/>
  <c r="Z50" i="26"/>
  <c r="AB50" i="26" s="1"/>
  <c r="AF50" i="26" s="1"/>
  <c r="Z49" i="26"/>
  <c r="AB49" i="26" s="1"/>
  <c r="AF49" i="26" s="1"/>
  <c r="P53" i="26"/>
  <c r="N53" i="26"/>
  <c r="L53" i="26"/>
  <c r="J53" i="26"/>
  <c r="H53" i="26"/>
  <c r="F53" i="26"/>
  <c r="D53" i="26"/>
  <c r="AB29" i="26"/>
  <c r="AF29" i="26" s="1"/>
  <c r="AB26" i="26"/>
  <c r="AF26" i="26" s="1"/>
  <c r="AB25" i="26"/>
  <c r="AF25" i="26" s="1"/>
  <c r="AB23" i="26"/>
  <c r="AB19" i="26"/>
  <c r="AF19" i="26" s="1"/>
  <c r="AB18" i="26"/>
  <c r="AF18" i="26" s="1"/>
  <c r="Z61" i="26" l="1"/>
  <c r="AB27" i="26"/>
  <c r="AF53" i="26"/>
  <c r="Z53" i="26"/>
  <c r="AB53" i="26"/>
  <c r="AB54" i="26" s="1"/>
  <c r="AF23" i="26"/>
  <c r="AB20" i="26"/>
  <c r="AB21" i="26" s="1"/>
  <c r="N61" i="26"/>
  <c r="N54" i="26"/>
  <c r="N27" i="26"/>
  <c r="N20" i="26"/>
  <c r="N21" i="26" s="1"/>
  <c r="AO44" i="28"/>
  <c r="AG44" i="28"/>
  <c r="AM37" i="28"/>
  <c r="AG21" i="28"/>
  <c r="AK21" i="28" s="1"/>
  <c r="AO21" i="28" s="1"/>
  <c r="AM22" i="28"/>
  <c r="AI22" i="28"/>
  <c r="AC22" i="28"/>
  <c r="AA22" i="28"/>
  <c r="Y22" i="28"/>
  <c r="W22" i="28"/>
  <c r="U22" i="28"/>
  <c r="S22" i="28"/>
  <c r="Q22" i="28"/>
  <c r="O22" i="28"/>
  <c r="M22" i="28"/>
  <c r="K22" i="28"/>
  <c r="I22" i="28"/>
  <c r="G22" i="28"/>
  <c r="E22" i="28"/>
  <c r="C22" i="28"/>
  <c r="O42" i="28"/>
  <c r="O33" i="28"/>
  <c r="N66" i="26" l="1"/>
  <c r="N30" i="26"/>
  <c r="O35" i="28"/>
  <c r="O40" i="29" l="1"/>
  <c r="O31" i="29"/>
  <c r="O20" i="29"/>
  <c r="S20" i="29"/>
  <c r="S31" i="29"/>
  <c r="S40" i="29"/>
  <c r="S33" i="29" l="1"/>
  <c r="S44" i="29" s="1"/>
  <c r="O33" i="29"/>
  <c r="O44" i="29" l="1"/>
  <c r="O47" i="28" s="1"/>
  <c r="AD27" i="26"/>
  <c r="Z27" i="26"/>
  <c r="X27" i="26"/>
  <c r="V27" i="26"/>
  <c r="T27" i="26"/>
  <c r="R27" i="26"/>
  <c r="P27" i="26"/>
  <c r="L27" i="26"/>
  <c r="J27" i="26"/>
  <c r="H27" i="26"/>
  <c r="F27" i="26"/>
  <c r="D27" i="26"/>
  <c r="AD20" i="26"/>
  <c r="AD21" i="26" s="1"/>
  <c r="X20" i="26"/>
  <c r="X21" i="26" s="1"/>
  <c r="V20" i="26"/>
  <c r="V21" i="26" s="1"/>
  <c r="T20" i="26"/>
  <c r="T21" i="26" s="1"/>
  <c r="R20" i="26"/>
  <c r="R21" i="26" s="1"/>
  <c r="P21" i="26"/>
  <c r="L20" i="26"/>
  <c r="L21" i="26" s="1"/>
  <c r="J20" i="26"/>
  <c r="J21" i="26" s="1"/>
  <c r="H20" i="26"/>
  <c r="H21" i="26" s="1"/>
  <c r="F20" i="26"/>
  <c r="F21" i="26" s="1"/>
  <c r="D20" i="26"/>
  <c r="D21" i="26" s="1"/>
  <c r="Z15" i="26"/>
  <c r="AG43" i="28"/>
  <c r="AK43" i="28" s="1"/>
  <c r="AO43" i="28" s="1"/>
  <c r="AG46" i="28"/>
  <c r="AK46" i="28" s="1"/>
  <c r="AO46" i="28" s="1"/>
  <c r="AM42" i="28"/>
  <c r="AI42" i="28"/>
  <c r="AC42" i="28"/>
  <c r="AA42" i="28"/>
  <c r="Y42" i="28"/>
  <c r="W42" i="28"/>
  <c r="U42" i="28"/>
  <c r="S42" i="28"/>
  <c r="Q42" i="28"/>
  <c r="M42" i="28"/>
  <c r="K42" i="28"/>
  <c r="I42" i="28"/>
  <c r="G42" i="28"/>
  <c r="E42" i="28"/>
  <c r="C42" i="28"/>
  <c r="AG41" i="28"/>
  <c r="AK41" i="28" s="1"/>
  <c r="AO41" i="28" s="1"/>
  <c r="AG40" i="28"/>
  <c r="AK40" i="28" s="1"/>
  <c r="AO40" i="28" s="1"/>
  <c r="AG37" i="28"/>
  <c r="AE42" i="28"/>
  <c r="AM33" i="28"/>
  <c r="AI33" i="28"/>
  <c r="AC33" i="28"/>
  <c r="AA33" i="28"/>
  <c r="Y33" i="28"/>
  <c r="W33" i="28"/>
  <c r="U33" i="28"/>
  <c r="S33" i="28"/>
  <c r="Q33" i="28"/>
  <c r="M33" i="28"/>
  <c r="K33" i="28"/>
  <c r="I33" i="28"/>
  <c r="G33" i="28"/>
  <c r="E33" i="28"/>
  <c r="C33" i="28"/>
  <c r="C35" i="28" s="1"/>
  <c r="AE31" i="28"/>
  <c r="AG31" i="28" s="1"/>
  <c r="AK31" i="28" s="1"/>
  <c r="AO31" i="28" s="1"/>
  <c r="AE28" i="28"/>
  <c r="AG28" i="28" s="1"/>
  <c r="AK28" i="28" s="1"/>
  <c r="AO28" i="28" s="1"/>
  <c r="AE27" i="28"/>
  <c r="AG27" i="28" s="1"/>
  <c r="AK27" i="28" s="1"/>
  <c r="AO27" i="28" s="1"/>
  <c r="AE26" i="28"/>
  <c r="AG19" i="28"/>
  <c r="AK19" i="28" s="1"/>
  <c r="AO19" i="28" s="1"/>
  <c r="AE22" i="28"/>
  <c r="AE15" i="28"/>
  <c r="AI20" i="29"/>
  <c r="AC20" i="29"/>
  <c r="AA20" i="29"/>
  <c r="Y20" i="29"/>
  <c r="W20" i="29"/>
  <c r="U20" i="29"/>
  <c r="Q20" i="29"/>
  <c r="M20" i="29"/>
  <c r="K20" i="29"/>
  <c r="I20" i="29"/>
  <c r="G20" i="29"/>
  <c r="E20" i="29"/>
  <c r="C20" i="29"/>
  <c r="Y31" i="29"/>
  <c r="AE19" i="29"/>
  <c r="AG19" i="29" s="1"/>
  <c r="AE18" i="29"/>
  <c r="AG18" i="29" s="1"/>
  <c r="AE29" i="29"/>
  <c r="AG29" i="29" s="1"/>
  <c r="AE25" i="29"/>
  <c r="AG25" i="29" s="1"/>
  <c r="AE26" i="29"/>
  <c r="AG26" i="29" s="1"/>
  <c r="AE27" i="29"/>
  <c r="AG27" i="29" s="1"/>
  <c r="K109" i="14"/>
  <c r="G109" i="14"/>
  <c r="E109" i="14"/>
  <c r="P30" i="26" l="1"/>
  <c r="AG42" i="28"/>
  <c r="AD30" i="26"/>
  <c r="X30" i="26"/>
  <c r="C47" i="28"/>
  <c r="J30" i="26"/>
  <c r="F30" i="26"/>
  <c r="H30" i="26"/>
  <c r="L30" i="26"/>
  <c r="R30" i="26"/>
  <c r="AB15" i="26"/>
  <c r="T30" i="26"/>
  <c r="D30" i="26"/>
  <c r="V30" i="26"/>
  <c r="Y33" i="29"/>
  <c r="Z20" i="26"/>
  <c r="Z21" i="26" s="1"/>
  <c r="Z30" i="26" s="1"/>
  <c r="S35" i="28"/>
  <c r="S47" i="28" s="1"/>
  <c r="E35" i="28"/>
  <c r="E47" i="28" s="1"/>
  <c r="AC35" i="28"/>
  <c r="AC47" i="28" s="1"/>
  <c r="AI35" i="28"/>
  <c r="AI47" i="28" s="1"/>
  <c r="AG20" i="29"/>
  <c r="AF20" i="26"/>
  <c r="AF21" i="26" s="1"/>
  <c r="M35" i="28"/>
  <c r="M47" i="28" s="1"/>
  <c r="AE20" i="29"/>
  <c r="AA35" i="28"/>
  <c r="AA47" i="28" s="1"/>
  <c r="AK37" i="28"/>
  <c r="AO37" i="28" s="1"/>
  <c r="AO42" i="28" s="1"/>
  <c r="AF27" i="26"/>
  <c r="I35" i="28"/>
  <c r="I47" i="28" s="1"/>
  <c r="K35" i="28"/>
  <c r="K47" i="28" s="1"/>
  <c r="W35" i="28"/>
  <c r="W47" i="28" s="1"/>
  <c r="Q35" i="28"/>
  <c r="AM35" i="28"/>
  <c r="AM47" i="28" s="1"/>
  <c r="AE33" i="28"/>
  <c r="U35" i="28"/>
  <c r="U47" i="28" s="1"/>
  <c r="AG18" i="28"/>
  <c r="AG22" i="28" s="1"/>
  <c r="G35" i="28"/>
  <c r="G47" i="28" s="1"/>
  <c r="Y35" i="28"/>
  <c r="Y47" i="28" s="1"/>
  <c r="AG26" i="28"/>
  <c r="E30" i="14"/>
  <c r="Y40" i="29"/>
  <c r="AE39" i="29"/>
  <c r="AG39" i="29" s="1"/>
  <c r="AE38" i="29"/>
  <c r="AG38" i="29" s="1"/>
  <c r="AE35" i="29"/>
  <c r="AG35" i="29" s="1"/>
  <c r="AE24" i="29"/>
  <c r="AK19" i="29"/>
  <c r="AK18" i="29"/>
  <c r="Y44" i="29" l="1"/>
  <c r="AF15" i="26"/>
  <c r="AF30" i="26" s="1"/>
  <c r="AB30" i="26"/>
  <c r="AE35" i="28"/>
  <c r="AE47" i="28" s="1"/>
  <c r="AK20" i="29"/>
  <c r="AK42" i="28"/>
  <c r="AG40" i="29"/>
  <c r="AG24" i="29"/>
  <c r="AG31" i="29" s="1"/>
  <c r="AG33" i="29" s="1"/>
  <c r="AE31" i="29"/>
  <c r="AK18" i="28"/>
  <c r="AK22" i="28" s="1"/>
  <c r="AG33" i="28"/>
  <c r="AK26" i="28"/>
  <c r="AE40" i="29"/>
  <c r="AE15" i="29"/>
  <c r="AG35" i="28" l="1"/>
  <c r="AO18" i="28"/>
  <c r="AO22" i="28" s="1"/>
  <c r="AO26" i="28"/>
  <c r="AO33" i="28" s="1"/>
  <c r="AK33" i="28"/>
  <c r="AE41" i="29"/>
  <c r="AG41" i="29" s="1"/>
  <c r="AE43" i="29"/>
  <c r="AG43" i="29" s="1"/>
  <c r="AK43" i="29" s="1"/>
  <c r="AO43" i="29" s="1"/>
  <c r="AK39" i="29"/>
  <c r="AO39" i="29" s="1"/>
  <c r="AK38" i="29"/>
  <c r="AO38" i="29" s="1"/>
  <c r="AK35" i="29"/>
  <c r="AO35" i="29" s="1"/>
  <c r="AK29" i="29"/>
  <c r="AO29" i="29" s="1"/>
  <c r="AK27" i="29"/>
  <c r="AO27" i="29" s="1"/>
  <c r="AK26" i="29"/>
  <c r="AO26" i="29" s="1"/>
  <c r="AK25" i="29"/>
  <c r="AO25" i="29" s="1"/>
  <c r="AK24" i="29"/>
  <c r="AO24" i="29" s="1"/>
  <c r="AO19" i="29"/>
  <c r="AO18" i="29"/>
  <c r="AO20" i="29" l="1"/>
  <c r="AO35" i="28"/>
  <c r="AK35" i="28"/>
  <c r="AK41" i="29"/>
  <c r="AO41" i="29" l="1"/>
  <c r="H81" i="25"/>
  <c r="F81" i="25"/>
  <c r="H113" i="25"/>
  <c r="H61" i="26" l="1"/>
  <c r="I30" i="14" l="1"/>
  <c r="Z46" i="26"/>
  <c r="AB46" i="26" s="1"/>
  <c r="AG15" i="29"/>
  <c r="AK15" i="29" l="1"/>
  <c r="AO15" i="29" s="1"/>
  <c r="AG44" i="29"/>
  <c r="AF46" i="26"/>
  <c r="AO40" i="29"/>
  <c r="AM40" i="29"/>
  <c r="AK40" i="29"/>
  <c r="AI40" i="29"/>
  <c r="AC40" i="29"/>
  <c r="AA40" i="29"/>
  <c r="W40" i="29"/>
  <c r="U40" i="29"/>
  <c r="Q40" i="29"/>
  <c r="M40" i="29"/>
  <c r="K40" i="29"/>
  <c r="I40" i="29"/>
  <c r="G40" i="29"/>
  <c r="E40" i="29"/>
  <c r="C40" i="29"/>
  <c r="AO31" i="29"/>
  <c r="AM31" i="29"/>
  <c r="AK31" i="29"/>
  <c r="AI31" i="29"/>
  <c r="AC31" i="29"/>
  <c r="AA31" i="29"/>
  <c r="W31" i="29"/>
  <c r="U31" i="29"/>
  <c r="Q31" i="29"/>
  <c r="Q33" i="29" s="1"/>
  <c r="M31" i="29"/>
  <c r="K31" i="29"/>
  <c r="I31" i="29"/>
  <c r="G31" i="29"/>
  <c r="E31" i="29"/>
  <c r="C31" i="29"/>
  <c r="AM20" i="29"/>
  <c r="Q44" i="29" l="1"/>
  <c r="Q47" i="28"/>
  <c r="AK33" i="29"/>
  <c r="AK44" i="29" s="1"/>
  <c r="AO33" i="29"/>
  <c r="AO44" i="29" s="1"/>
  <c r="U33" i="29"/>
  <c r="U44" i="29" s="1"/>
  <c r="K33" i="29"/>
  <c r="K44" i="29" s="1"/>
  <c r="AE33" i="29"/>
  <c r="AE44" i="29" s="1"/>
  <c r="AI33" i="29"/>
  <c r="AI44" i="29" s="1"/>
  <c r="G33" i="29"/>
  <c r="G44" i="29" s="1"/>
  <c r="AA33" i="29"/>
  <c r="AA44" i="29" s="1"/>
  <c r="I33" i="29"/>
  <c r="I44" i="29" s="1"/>
  <c r="AC33" i="29"/>
  <c r="AC44" i="29" s="1"/>
  <c r="M33" i="29"/>
  <c r="M44" i="29" s="1"/>
  <c r="AM33" i="29"/>
  <c r="AM44" i="29" s="1"/>
  <c r="E33" i="29"/>
  <c r="E44" i="29" s="1"/>
  <c r="W33" i="29"/>
  <c r="W44" i="29" s="1"/>
  <c r="C33" i="29"/>
  <c r="C44" i="29" s="1"/>
  <c r="AG15" i="28" l="1"/>
  <c r="AG47" i="28" s="1"/>
  <c r="AK15" i="28" l="1"/>
  <c r="AK47" i="28" s="1"/>
  <c r="C24" i="13"/>
  <c r="AO15" i="28" l="1"/>
  <c r="AO47" i="28" s="1"/>
  <c r="I116" i="13"/>
  <c r="I119" i="13" s="1"/>
  <c r="I121" i="13" s="1"/>
  <c r="I84" i="13"/>
  <c r="I75" i="13"/>
  <c r="I50" i="13"/>
  <c r="I24" i="13"/>
  <c r="E116" i="13"/>
  <c r="E119" i="13" s="1"/>
  <c r="E121" i="13" s="1"/>
  <c r="E84" i="13"/>
  <c r="E75" i="13"/>
  <c r="E50" i="13"/>
  <c r="E24" i="13"/>
  <c r="K92" i="14"/>
  <c r="K77" i="14"/>
  <c r="K49" i="14"/>
  <c r="K30" i="14"/>
  <c r="K18" i="14"/>
  <c r="G92" i="14"/>
  <c r="G77" i="14"/>
  <c r="G49" i="14"/>
  <c r="G30" i="14"/>
  <c r="G18" i="14"/>
  <c r="X61" i="26"/>
  <c r="V61" i="26"/>
  <c r="T61" i="26"/>
  <c r="R61" i="26"/>
  <c r="L61" i="26"/>
  <c r="J61" i="26"/>
  <c r="F61" i="26"/>
  <c r="D61" i="26"/>
  <c r="AD53" i="26"/>
  <c r="AD54" i="26" s="1"/>
  <c r="X54" i="26"/>
  <c r="V54" i="26"/>
  <c r="T54" i="26"/>
  <c r="R54" i="26"/>
  <c r="P54" i="26"/>
  <c r="L54" i="26"/>
  <c r="J54" i="26"/>
  <c r="H54" i="26"/>
  <c r="H66" i="26" s="1"/>
  <c r="F54" i="26"/>
  <c r="D54" i="26"/>
  <c r="AF54" i="26"/>
  <c r="J136" i="25"/>
  <c r="J113" i="25"/>
  <c r="J81" i="25"/>
  <c r="J37" i="25"/>
  <c r="J58" i="25" s="1"/>
  <c r="F136" i="25"/>
  <c r="F113" i="25"/>
  <c r="F37" i="25"/>
  <c r="F58" i="25" s="1"/>
  <c r="C50" i="13"/>
  <c r="R66" i="26" l="1"/>
  <c r="T66" i="26"/>
  <c r="V66" i="26"/>
  <c r="F124" i="25"/>
  <c r="F127" i="25" s="1"/>
  <c r="F129" i="25" s="1"/>
  <c r="I86" i="13"/>
  <c r="I123" i="13" s="1"/>
  <c r="D66" i="26"/>
  <c r="X66" i="26"/>
  <c r="G34" i="14"/>
  <c r="G36" i="14" s="1"/>
  <c r="G62" i="14" s="1"/>
  <c r="E52" i="13"/>
  <c r="F66" i="26"/>
  <c r="AD66" i="26"/>
  <c r="J66" i="26"/>
  <c r="L66" i="26"/>
  <c r="E86" i="13"/>
  <c r="E123" i="13" s="1"/>
  <c r="I52" i="13"/>
  <c r="J124" i="25"/>
  <c r="J127" i="25" s="1"/>
  <c r="J129" i="25" s="1"/>
  <c r="K94" i="14"/>
  <c r="G94" i="14"/>
  <c r="K34" i="14"/>
  <c r="K36" i="14" s="1"/>
  <c r="K62" i="14" s="1"/>
  <c r="Z54" i="26"/>
  <c r="D37" i="25"/>
  <c r="D58" i="25" s="1"/>
  <c r="D81" i="25"/>
  <c r="G95" i="14" l="1"/>
  <c r="K95" i="14"/>
  <c r="Z66" i="26"/>
  <c r="D113" i="25"/>
  <c r="E92" i="14" l="1"/>
  <c r="E49" i="14" l="1"/>
  <c r="I49" i="14"/>
  <c r="H37" i="25" l="1"/>
  <c r="H58" i="25" l="1"/>
  <c r="H124" i="25" s="1"/>
  <c r="H127" i="25" l="1"/>
  <c r="H129" i="25" s="1"/>
  <c r="I92" i="14"/>
  <c r="C84" i="13" l="1"/>
  <c r="G84" i="13"/>
  <c r="D124" i="25" l="1"/>
  <c r="I18" i="14" l="1"/>
  <c r="I34" i="14" s="1"/>
  <c r="E18" i="14"/>
  <c r="E34" i="14" s="1"/>
  <c r="C75" i="13"/>
  <c r="G24" i="13"/>
  <c r="H136" i="25" l="1"/>
  <c r="D136" i="25"/>
  <c r="I36" i="14" l="1"/>
  <c r="E36" i="14"/>
  <c r="E62" i="14" s="1"/>
  <c r="I62" i="14" l="1"/>
  <c r="G75" i="13"/>
  <c r="G50" i="13"/>
  <c r="C52" i="13"/>
  <c r="AB56" i="26" l="1"/>
  <c r="P61" i="26"/>
  <c r="P66" i="26" s="1"/>
  <c r="I77" i="14"/>
  <c r="I94" i="14" s="1"/>
  <c r="I95" i="14" s="1"/>
  <c r="I107" i="14" s="1"/>
  <c r="I109" i="14" s="1"/>
  <c r="E77" i="14"/>
  <c r="C116" i="13"/>
  <c r="C119" i="13" s="1"/>
  <c r="C121" i="13" s="1"/>
  <c r="G116" i="13"/>
  <c r="G119" i="13" s="1"/>
  <c r="G121" i="13" s="1"/>
  <c r="G52" i="13"/>
  <c r="AF56" i="26" l="1"/>
  <c r="AF61" i="26" s="1"/>
  <c r="AF66" i="26" s="1"/>
  <c r="AB61" i="26"/>
  <c r="AB66" i="26" s="1"/>
  <c r="E94" i="14"/>
  <c r="E95" i="14" s="1"/>
  <c r="D127" i="25"/>
  <c r="D129" i="25" s="1"/>
  <c r="C86" i="13"/>
  <c r="C123" i="13" s="1"/>
  <c r="G86" i="13"/>
  <c r="G123" i="13" s="1"/>
</calcChain>
</file>

<file path=xl/sharedStrings.xml><?xml version="1.0" encoding="utf-8"?>
<sst xmlns="http://schemas.openxmlformats.org/spreadsheetml/2006/main" count="758" uniqueCount="384">
  <si>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</si>
  <si>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</si>
  <si>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</si>
  <si>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</si>
  <si>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</si>
  <si>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</si>
  <si>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</si>
  <si>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</si>
  <si>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31 December</t>
  </si>
  <si>
    <t>Assets</t>
  </si>
  <si>
    <t>Note</t>
  </si>
  <si>
    <t>Current assets</t>
  </si>
  <si>
    <t>Cash and cash equivalents</t>
  </si>
  <si>
    <t>Accounts receivable - trade and others</t>
  </si>
  <si>
    <t>Short-term loans to related parties</t>
  </si>
  <si>
    <t>Inventories</t>
  </si>
  <si>
    <t>Current biological assets</t>
  </si>
  <si>
    <t>Other current financial assets</t>
  </si>
  <si>
    <t>Restricted deposits at financial institutions</t>
  </si>
  <si>
    <t>Advance payments for purchase of goods</t>
  </si>
  <si>
    <t>Prepaid expenses</t>
  </si>
  <si>
    <t>Accrued dividend income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</si>
  <si>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</si>
  <si>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</si>
  <si>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</si>
  <si>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</si>
  <si>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</si>
  <si>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</si>
  <si>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</si>
  <si>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</si>
  <si>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</si>
  <si>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</si>
  <si>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</si>
  <si>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</si>
  <si>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</si>
  <si>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</si>
  <si>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</si>
  <si>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</si>
  <si>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</si>
  <si>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financial assets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</si>
  <si>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</si>
  <si>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</si>
  <si>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</si>
  <si>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</si>
  <si>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</si>
  <si>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</si>
  <si>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</si>
  <si>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</si>
  <si>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>Accounts payable - trade and others</t>
  </si>
  <si>
    <t>Accrued expenses</t>
  </si>
  <si>
    <t>Current portion of long-term borrowings</t>
  </si>
  <si>
    <t xml:space="preserve">Current portion of lease liabilities </t>
  </si>
  <si>
    <t>Short-term borrowing from related parties</t>
  </si>
  <si>
    <t>Other current financial liabilities</t>
  </si>
  <si>
    <t>Other current liabilities</t>
  </si>
  <si>
    <t xml:space="preserve"> </t>
  </si>
  <si>
    <t>Total current liabilities</t>
  </si>
  <si>
    <t>Non-current liabilities</t>
  </si>
  <si>
    <t>Long-term borrowings</t>
  </si>
  <si>
    <t>Lease liabilities</t>
  </si>
  <si>
    <t xml:space="preserve">Deferred tax liabilities </t>
  </si>
  <si>
    <t>Provision for employee benefits</t>
  </si>
  <si>
    <t>Provisions and others</t>
  </si>
  <si>
    <t>Other non-current financial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</si>
  <si>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</si>
  <si>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</si>
  <si>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</si>
  <si>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</si>
  <si>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</si>
  <si>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</si>
  <si>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</si>
  <si>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</si>
  <si>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</si>
  <si>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</si>
  <si>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</si>
  <si>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>Surplus from change in shareholders’ equity</t>
  </si>
  <si>
    <t>Retained earnings</t>
  </si>
  <si>
    <t xml:space="preserve">   Appropriated</t>
  </si>
  <si>
    <t xml:space="preserve">      Legal reserve</t>
  </si>
  <si>
    <t xml:space="preserve">   Unappropriated</t>
  </si>
  <si>
    <t>Treasury shares</t>
  </si>
  <si>
    <t>Other components of shareholders’ equity</t>
  </si>
  <si>
    <t>Total</t>
  </si>
  <si>
    <t xml:space="preserve">Subordinated perpetual debentures </t>
  </si>
  <si>
    <t xml:space="preserve">Total shareholders’ equity attributable </t>
  </si>
  <si>
    <t xml:space="preserve">   to equity holders of the Company</t>
  </si>
  <si>
    <t>Non-controlling interests</t>
  </si>
  <si>
    <t>Total shareholders’ equity</t>
  </si>
  <si>
    <t>Total liabilities and shareholders’ equity</t>
  </si>
  <si>
    <t xml:space="preserve">Statements of income </t>
  </si>
  <si>
    <t>Year ended 31 December</t>
  </si>
  <si>
    <t>Income</t>
  </si>
  <si>
    <t>Revenue from sale of goods</t>
  </si>
  <si>
    <t>Interest income</t>
  </si>
  <si>
    <t>Dividend income</t>
  </si>
  <si>
    <t>Net foreign exchange gains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</si>
  <si>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</si>
  <si>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</si>
  <si>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</si>
  <si>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</si>
  <si>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</si>
  <si>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</si>
  <si>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 xml:space="preserve">   of biological assets</t>
  </si>
  <si>
    <t>Finance cost on lease liabilities</t>
  </si>
  <si>
    <t>Other finance costs</t>
  </si>
  <si>
    <t>Total expenses</t>
  </si>
  <si>
    <t>Share of profit of associates and joint ventures</t>
  </si>
  <si>
    <t xml:space="preserve">    accounted for using equity method</t>
  </si>
  <si>
    <t>Income tax expense (income)</t>
  </si>
  <si>
    <t xml:space="preserve">   Equity holders of the Company</t>
  </si>
  <si>
    <t xml:space="preserve">   Non-controlling interests</t>
  </si>
  <si>
    <t>Statements of comprehensive income</t>
  </si>
  <si>
    <t>Items that will be reclassified</t>
  </si>
  <si>
    <t xml:space="preserve">    subsequently to profit or loss</t>
  </si>
  <si>
    <t>Foreign currency translation differences</t>
  </si>
  <si>
    <t>Total items that will be reclassified</t>
  </si>
  <si>
    <t xml:space="preserve">Items that will not be reclassified </t>
  </si>
  <si>
    <t xml:space="preserve">Gains (losses) on equity investments measured at  </t>
  </si>
  <si>
    <t xml:space="preserve">   fair value through other comprehensive income</t>
  </si>
  <si>
    <t>Total items that will not be reclassified</t>
  </si>
  <si>
    <t>Total comprehensive income for the year</t>
  </si>
  <si>
    <t xml:space="preserve">Charoen Pokphand Foods Public Company Limited </t>
  </si>
  <si>
    <t xml:space="preserve">and its Subsidiaries </t>
  </si>
  <si>
    <t>Statements of changes in equity</t>
  </si>
  <si>
    <t>Consolidated financial statements</t>
  </si>
  <si>
    <t xml:space="preserve">equity investments </t>
  </si>
  <si>
    <t>change in</t>
  </si>
  <si>
    <t xml:space="preserve"> measured at fair value </t>
  </si>
  <si>
    <t>Foreign</t>
  </si>
  <si>
    <t>Total other</t>
  </si>
  <si>
    <t>Total shareholders’</t>
  </si>
  <si>
    <t>Issued and</t>
  </si>
  <si>
    <t xml:space="preserve">Share premium </t>
  </si>
  <si>
    <t xml:space="preserve"> shareholders’ equity</t>
  </si>
  <si>
    <t>Surplus on</t>
  </si>
  <si>
    <t>Unappropriated</t>
  </si>
  <si>
    <t>through other</t>
  </si>
  <si>
    <t>currency</t>
  </si>
  <si>
    <t xml:space="preserve"> components</t>
  </si>
  <si>
    <t>Subordinated</t>
  </si>
  <si>
    <t xml:space="preserve">equity attributable to </t>
  </si>
  <si>
    <t>Non-</t>
  </si>
  <si>
    <t xml:space="preserve">Total </t>
  </si>
  <si>
    <t xml:space="preserve">paid-up </t>
  </si>
  <si>
    <t>on ordinary</t>
  </si>
  <si>
    <t xml:space="preserve">Other </t>
  </si>
  <si>
    <t xml:space="preserve"> in subsidiaries</t>
  </si>
  <si>
    <t>common control</t>
  </si>
  <si>
    <t>Legal</t>
  </si>
  <si>
    <t>retained</t>
  </si>
  <si>
    <t>Treasury</t>
  </si>
  <si>
    <t>revaluation</t>
  </si>
  <si>
    <t xml:space="preserve"> comprehensive </t>
  </si>
  <si>
    <t>translation</t>
  </si>
  <si>
    <t xml:space="preserve"> of shareholders’</t>
  </si>
  <si>
    <t xml:space="preserve"> perpetual</t>
  </si>
  <si>
    <t>equity holders of</t>
  </si>
  <si>
    <t xml:space="preserve">controlling </t>
  </si>
  <si>
    <t>shareholders’</t>
  </si>
  <si>
    <t>share capital</t>
  </si>
  <si>
    <t>shares</t>
  </si>
  <si>
    <t>premium</t>
  </si>
  <si>
    <t>and associates</t>
  </si>
  <si>
    <t>transactions</t>
  </si>
  <si>
    <t>reserve</t>
  </si>
  <si>
    <t>earnings</t>
  </si>
  <si>
    <t>of assets</t>
  </si>
  <si>
    <t>hedges</t>
  </si>
  <si>
    <t>income</t>
  </si>
  <si>
    <t>differences</t>
  </si>
  <si>
    <t xml:space="preserve"> equity</t>
  </si>
  <si>
    <t xml:space="preserve"> debentures </t>
  </si>
  <si>
    <t>the Company</t>
  </si>
  <si>
    <t>interests</t>
  </si>
  <si>
    <t>equity</t>
  </si>
  <si>
    <t>Transactions with owners, recorded directly in equity</t>
  </si>
  <si>
    <t xml:space="preserve">   Distributions to owners</t>
  </si>
  <si>
    <t xml:space="preserve">   Dividends paid </t>
  </si>
  <si>
    <t xml:space="preserve">   Shares repurchased</t>
  </si>
  <si>
    <t xml:space="preserve">   Total distributions to owners</t>
  </si>
  <si>
    <t xml:space="preserve">   Changes in ownership interests</t>
  </si>
  <si>
    <t xml:space="preserve">      in subsidiaries and associates</t>
  </si>
  <si>
    <t xml:space="preserve">   Changes in interests in subsidiaries</t>
  </si>
  <si>
    <t xml:space="preserve">      without a change in control</t>
  </si>
  <si>
    <t xml:space="preserve">   Changes in interests in associates</t>
  </si>
  <si>
    <t xml:space="preserve">   New shares issued by subsidiaries </t>
  </si>
  <si>
    <t xml:space="preserve">   Acquisition of subsidiary with </t>
  </si>
  <si>
    <t xml:space="preserve">      non-controlling interests</t>
  </si>
  <si>
    <t xml:space="preserve">   Total changes in ownership interests</t>
  </si>
  <si>
    <t>Total transactions with owners,</t>
  </si>
  <si>
    <t xml:space="preserve">   recorded directly in equity</t>
  </si>
  <si>
    <t>Comprehensive income for the year</t>
  </si>
  <si>
    <t xml:space="preserve">   Profit</t>
  </si>
  <si>
    <t xml:space="preserve">   Other comprehensive income</t>
  </si>
  <si>
    <t xml:space="preserve">           benefit plans</t>
  </si>
  <si>
    <t xml:space="preserve">      - Others</t>
  </si>
  <si>
    <t>Separate financial statements</t>
  </si>
  <si>
    <t xml:space="preserve">on ordinary </t>
  </si>
  <si>
    <t xml:space="preserve"> of shareholders’ </t>
  </si>
  <si>
    <t>perpetual</t>
  </si>
  <si>
    <t xml:space="preserve">shareholders’ </t>
  </si>
  <si>
    <t>debentures</t>
  </si>
  <si>
    <t xml:space="preserve">   Distributions to owners </t>
  </si>
  <si>
    <t xml:space="preserve">   Dividends paid</t>
  </si>
  <si>
    <t xml:space="preserve">   Total distributions to owners </t>
  </si>
  <si>
    <t>Transfer to legal reserve</t>
  </si>
  <si>
    <t>Issue of subordinated perpetual debentures</t>
  </si>
  <si>
    <t xml:space="preserve">Statements of cash flows </t>
  </si>
  <si>
    <t>Cash flows from operating activities</t>
  </si>
  <si>
    <t xml:space="preserve">Depreciation </t>
  </si>
  <si>
    <t>Amortisation</t>
  </si>
  <si>
    <t>Depreciation of biological assets</t>
  </si>
  <si>
    <t>(Reversal of) losses on inventory devaluation</t>
  </si>
  <si>
    <t>Finance costs</t>
  </si>
  <si>
    <t>Provisions for employee benefits</t>
  </si>
  <si>
    <t xml:space="preserve">Losses on sale and write-off of property, </t>
  </si>
  <si>
    <t xml:space="preserve">   other intangible assets and investment properties</t>
  </si>
  <si>
    <t>Unrealised (gains) losses on exchange rates</t>
  </si>
  <si>
    <t xml:space="preserve">   accounted for using equity method</t>
  </si>
  <si>
    <t>Cash flows from operating activities (Continued)</t>
  </si>
  <si>
    <t>Changes in operating assets and liabilities</t>
  </si>
  <si>
    <t>Biological assets</t>
  </si>
  <si>
    <t xml:space="preserve">Other current liabilities </t>
  </si>
  <si>
    <t>Employee benefits paid</t>
  </si>
  <si>
    <t>Income tax paid</t>
  </si>
  <si>
    <t xml:space="preserve">   </t>
  </si>
  <si>
    <t>Cash flows from investing activities</t>
  </si>
  <si>
    <t>Interest received</t>
  </si>
  <si>
    <t>Dividends received</t>
  </si>
  <si>
    <t xml:space="preserve">Payment for acquisition of investments </t>
  </si>
  <si>
    <t>Proceeds from sale of investments</t>
  </si>
  <si>
    <t>Payment for acquisition of other intangible assets</t>
  </si>
  <si>
    <t>Proceeds from sale of other intangible assets</t>
  </si>
  <si>
    <t>Net cash provided by (used in) investing activities</t>
  </si>
  <si>
    <t>Cash flows from financing activities</t>
  </si>
  <si>
    <t xml:space="preserve">   from related parties</t>
  </si>
  <si>
    <t>Payment of lease liabilities</t>
  </si>
  <si>
    <t xml:space="preserve">Proceeds from long-term borrowings </t>
  </si>
  <si>
    <t xml:space="preserve">   from financial institutions</t>
  </si>
  <si>
    <t xml:space="preserve">Repayment of long-term borrowings </t>
  </si>
  <si>
    <t xml:space="preserve">   from financial institutions </t>
  </si>
  <si>
    <t>Proceeds from issue of debentures</t>
  </si>
  <si>
    <t>Repayment of debentures</t>
  </si>
  <si>
    <t>Interest paid</t>
  </si>
  <si>
    <t>Cash and cash equivalents at 1 January</t>
  </si>
  <si>
    <t>Cash and cash equivalents at 31 December</t>
  </si>
  <si>
    <t>1.</t>
  </si>
  <si>
    <t>These consisted of:</t>
  </si>
  <si>
    <t>Bank overdrafts</t>
  </si>
  <si>
    <t>Net</t>
  </si>
  <si>
    <t>2.</t>
  </si>
  <si>
    <t>Non-cash transactions</t>
  </si>
  <si>
    <t xml:space="preserve">        </t>
  </si>
  <si>
    <t>cash flow</t>
  </si>
  <si>
    <t xml:space="preserve">Gains on </t>
  </si>
  <si>
    <t>Transfer to retained earnings</t>
  </si>
  <si>
    <t xml:space="preserve">   defined benefit plans</t>
  </si>
  <si>
    <t>Gains</t>
  </si>
  <si>
    <t>(losses) on</t>
  </si>
  <si>
    <t xml:space="preserve">   Liquidation of subsidiary</t>
  </si>
  <si>
    <t>Gains on revaluation of assets</t>
  </si>
  <si>
    <t xml:space="preserve">      - Gains on remeasurement of defined </t>
  </si>
  <si>
    <t>Current portion of long-term loans to related parties</t>
  </si>
  <si>
    <t xml:space="preserve">   and investment properties</t>
  </si>
  <si>
    <t xml:space="preserve">Proceeds from sale of property, plant and equipment </t>
  </si>
  <si>
    <t>Net cash provided by (used in) operating activities</t>
  </si>
  <si>
    <t xml:space="preserve">(Reversal of) expected credit losses and bad debt for </t>
  </si>
  <si>
    <t xml:space="preserve">   accounts receivable - trade and others</t>
  </si>
  <si>
    <t>Prepayment for acquisition of investment</t>
  </si>
  <si>
    <t>Year ended 31 December 2022</t>
  </si>
  <si>
    <t>Balance at 1 January 2022</t>
  </si>
  <si>
    <t>Balance at 31 December 2022</t>
  </si>
  <si>
    <t>Proceeds from long-term loan to related parties</t>
  </si>
  <si>
    <t>Payment for long-term loan to related parties</t>
  </si>
  <si>
    <t>Proceeds form (payment of) financial transaction costs</t>
  </si>
  <si>
    <t xml:space="preserve">   before effect of exchange rates</t>
  </si>
  <si>
    <t xml:space="preserve">   perpetual debentures - net of income tax</t>
  </si>
  <si>
    <t>hedges of</t>
  </si>
  <si>
    <t>net investments</t>
  </si>
  <si>
    <t>in foreign</t>
  </si>
  <si>
    <t>operations</t>
  </si>
  <si>
    <t>Other components of shareholder's equity</t>
  </si>
  <si>
    <t xml:space="preserve">Gains on changes in fair value </t>
  </si>
  <si>
    <t xml:space="preserve">   of investment properties </t>
  </si>
  <si>
    <t>Net foreign exchange losses</t>
  </si>
  <si>
    <t>Gains on changes in fair value of investment properties</t>
  </si>
  <si>
    <t xml:space="preserve">Proceeds from issue of subordinated perpetual debentures </t>
  </si>
  <si>
    <t xml:space="preserve">Repayment of subordinated perpetual debentures </t>
  </si>
  <si>
    <t>Gains on</t>
  </si>
  <si>
    <t xml:space="preserve">Gains (losses) on </t>
  </si>
  <si>
    <t>Net decrease in cash and cash equivalents,</t>
  </si>
  <si>
    <t xml:space="preserve">   cash receipts (payments)</t>
  </si>
  <si>
    <t xml:space="preserve">Proceeds from (payment for) short-term loans to </t>
  </si>
  <si>
    <t xml:space="preserve">   related parties</t>
  </si>
  <si>
    <t xml:space="preserve">   of subsidiaries</t>
  </si>
  <si>
    <t xml:space="preserve">Payment for acqusition of property, plant and </t>
  </si>
  <si>
    <t xml:space="preserve">   equipment and investment properties</t>
  </si>
  <si>
    <t xml:space="preserve">Payment for acquisition of non-controlling interests </t>
  </si>
  <si>
    <t xml:space="preserve">    foreign operations</t>
  </si>
  <si>
    <t xml:space="preserve">Income tax relating to items that will be </t>
  </si>
  <si>
    <t xml:space="preserve">   reclassified subsequently to profit or loss</t>
  </si>
  <si>
    <t xml:space="preserve">Income tax relating to items that will not be </t>
  </si>
  <si>
    <t xml:space="preserve">    reclassified subsequently to profit or loss</t>
  </si>
  <si>
    <t xml:space="preserve">Share of other comprehensive income of </t>
  </si>
  <si>
    <t xml:space="preserve">Effect of exchange rate changes on </t>
  </si>
  <si>
    <t xml:space="preserve">   cash and cash equivalents</t>
  </si>
  <si>
    <t>Net decrease in cash and cash equivalents</t>
  </si>
  <si>
    <t>Deficit on</t>
  </si>
  <si>
    <t>Share of other comprehensive income (expense) of</t>
  </si>
  <si>
    <t>Year ended 31 December 2023</t>
  </si>
  <si>
    <t>Balance at 1 January 2023</t>
  </si>
  <si>
    <t>Balance at 31 December 2023</t>
  </si>
  <si>
    <t>Gains on investments</t>
  </si>
  <si>
    <t>Impairment losses</t>
  </si>
  <si>
    <t>Profit (loss) before income tax expense</t>
  </si>
  <si>
    <t>Profit (loss) for the year</t>
  </si>
  <si>
    <t>Profit (loss) for the year attributable to:</t>
  </si>
  <si>
    <t xml:space="preserve">Gain (loss) on hedges of net investments in  </t>
  </si>
  <si>
    <t>Gains (losses) on cash flow hedges</t>
  </si>
  <si>
    <t xml:space="preserve">Gains (losses) on remeasurements of </t>
  </si>
  <si>
    <t>Total comprehensive income (expense) for the year</t>
  </si>
  <si>
    <t xml:space="preserve">Other comprehensive income (expense) </t>
  </si>
  <si>
    <t xml:space="preserve">    for the year, net of income tax</t>
  </si>
  <si>
    <t>Total comprehensive income (expense) attributable to:</t>
  </si>
  <si>
    <t>Surplus (deficit) from</t>
  </si>
  <si>
    <t xml:space="preserve">Reserve for </t>
  </si>
  <si>
    <t>treasury</t>
  </si>
  <si>
    <t>4, 29</t>
  </si>
  <si>
    <t>4, 17</t>
  </si>
  <si>
    <t>Corporate income tax payable</t>
  </si>
  <si>
    <t>6, 25</t>
  </si>
  <si>
    <t>8, 11, 13</t>
  </si>
  <si>
    <t>10, 11</t>
  </si>
  <si>
    <t xml:space="preserve">    associates and joint ventures accounted for</t>
  </si>
  <si>
    <t xml:space="preserve"> in subsidiaries,</t>
  </si>
  <si>
    <t>associates and</t>
  </si>
  <si>
    <t>joint ventures</t>
  </si>
  <si>
    <t>Gains (losses) on</t>
  </si>
  <si>
    <t xml:space="preserve">      in subsidiaries, associates and joint ventures</t>
  </si>
  <si>
    <t xml:space="preserve">   Changes in interests in associates and joint ventures</t>
  </si>
  <si>
    <t xml:space="preserve">      - Losses on remeasurement of defined </t>
  </si>
  <si>
    <t>Gain on step acquisition</t>
  </si>
  <si>
    <t>Proceeds from other financial assets</t>
  </si>
  <si>
    <t xml:space="preserve">Proceeds from sale of subsidiaries </t>
  </si>
  <si>
    <t>Increase (decrease) in bills of exchange</t>
  </si>
  <si>
    <t>Increase (decrease) in short-term borrowings</t>
  </si>
  <si>
    <t>Proceeds from issue of new ordinary shares in a subsidiary</t>
  </si>
  <si>
    <t xml:space="preserve">      and Baht 104 million, respectively).</t>
  </si>
  <si>
    <t xml:space="preserve">      Treasury shares reserve</t>
  </si>
  <si>
    <t xml:space="preserve">    using equity method</t>
  </si>
  <si>
    <t>(deficit) from</t>
  </si>
  <si>
    <t>Surplus</t>
  </si>
  <si>
    <t xml:space="preserve">   Loss of control in subsidiaries</t>
  </si>
  <si>
    <t xml:space="preserve">Adjustments to reconcile profit (loss) to </t>
  </si>
  <si>
    <t>Gain on liquidation of subsidiary</t>
  </si>
  <si>
    <t xml:space="preserve">Other premium </t>
  </si>
  <si>
    <t xml:space="preserve">Interest and related expenses paid on subordinated </t>
  </si>
  <si>
    <t xml:space="preserve">   Profit (loss)</t>
  </si>
  <si>
    <t>Comprehensive income (expense) for the year</t>
  </si>
  <si>
    <t>Total transactions with owners, recorded directly in equity</t>
  </si>
  <si>
    <t xml:space="preserve">      - Gains on remeasurement of defined benefit plans</t>
  </si>
  <si>
    <t xml:space="preserve">   Capital reduced from treasury shares with maturity of</t>
  </si>
  <si>
    <t xml:space="preserve">      redemption period</t>
  </si>
  <si>
    <t>Other comprehensive income (expense)</t>
  </si>
  <si>
    <t>Gains on changes in fair value of biological assets</t>
  </si>
  <si>
    <t xml:space="preserve">    from financial institutions </t>
  </si>
  <si>
    <t>Payment for acquisition of treasury shares</t>
  </si>
  <si>
    <t>Net cash provided by (used in) financing activities</t>
  </si>
  <si>
    <t>2.2  During the year 2023, the Company acquired shares of an associate from a subsidiary amounting to Baht 2,788 million, by</t>
  </si>
  <si>
    <t>8, 10</t>
  </si>
  <si>
    <t>Dividends paid</t>
  </si>
  <si>
    <t>2.3  See details in note 8</t>
  </si>
  <si>
    <r>
      <t xml:space="preserve">Earnings (losses) per share </t>
    </r>
    <r>
      <rPr>
        <b/>
        <i/>
        <sz val="11"/>
        <rFont val="Times New Roman"/>
        <family val="1"/>
      </rPr>
      <t>(in Baht)</t>
    </r>
  </si>
  <si>
    <t xml:space="preserve">Net consideration paid for acquisition </t>
  </si>
  <si>
    <t>Effect in cash from loss of control in subsidiaries</t>
  </si>
  <si>
    <t>Supplemental disclosures of cash flows information:</t>
  </si>
  <si>
    <r>
      <t xml:space="preserve">     </t>
    </r>
    <r>
      <rPr>
        <sz val="11"/>
        <rFont val="Times New Roman"/>
        <family val="1"/>
      </rPr>
      <t xml:space="preserve">104 million, respectively </t>
    </r>
    <r>
      <rPr>
        <i/>
        <sz val="11"/>
        <rFont val="Times New Roman"/>
        <family val="1"/>
      </rPr>
      <t xml:space="preserve">(2022: the Group and the Company had accrued dividend expenses amounting to Baht 216 million </t>
    </r>
  </si>
  <si>
    <t>2.1 At 31 December 2023, the Group and the Company had accrued dividend expenses amounting to Baht 172 million and Baht</t>
  </si>
  <si>
    <t>plant and equipment, right-of-use assets,</t>
  </si>
  <si>
    <t xml:space="preserve">       short-term borrowing from another subsidiary and entering into an offsetting agreement with these two subsidiaries by having their</t>
  </si>
  <si>
    <t xml:space="preserve">       long-term borrowings settled.</t>
  </si>
  <si>
    <r>
      <t xml:space="preserve">   in subsidiaries, associates and </t>
    </r>
    <r>
      <rPr>
        <sz val="11"/>
        <rFont val="Times New Roman"/>
        <family val="1"/>
      </rPr>
      <t>joint ventures</t>
    </r>
  </si>
  <si>
    <r>
      <t xml:space="preserve">Surplus </t>
    </r>
    <r>
      <rPr>
        <sz val="11"/>
        <rFont val="Times New Roman"/>
        <family val="1"/>
      </rPr>
      <t>(deficit) on common control transactions</t>
    </r>
  </si>
  <si>
    <r>
      <t xml:space="preserve">    associates and joint ventures </t>
    </r>
    <r>
      <rPr>
        <sz val="11"/>
        <rFont val="Times New Roman"/>
        <family val="1"/>
      </rPr>
      <t xml:space="preserve">accounted for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</si>
</sst>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</numFmts>
  <fonts count="142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sz val="12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6">
    <xf numFmtId="0" fontId="0" fillId="0" borderId="0"/>
    <xf numFmtId="0" fontId="1" fillId="0" borderId="0"/>
    <xf numFmtId="190" fontId="1" fillId="0" borderId="0" applyFont="0" applyFill="0" applyBorder="0" applyAlignment="0" applyProtection="0"/>
    <xf numFmtId="0" fontId="100" fillId="0" borderId="0"/>
    <xf numFmtId="191" fontId="1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93" fontId="1" fillId="0" borderId="0" applyFont="0" applyFill="0" applyBorder="0" applyAlignment="0" applyProtection="0"/>
    <xf numFmtId="164" fontId="102" fillId="0" borderId="0" applyFont="0" applyFill="0" applyBorder="0" applyAlignment="0" applyProtection="0"/>
    <xf numFmtId="0" fontId="100" fillId="0" borderId="0"/>
    <xf numFmtId="194" fontId="1" fillId="0" borderId="0" applyFont="0" applyFill="0" applyBorder="0" applyAlignment="0" applyProtection="0"/>
    <xf numFmtId="189" fontId="103" fillId="0" borderId="0" applyFont="0" applyFill="0" applyBorder="0" applyAlignment="0" applyProtection="0"/>
    <xf numFmtId="188" fontId="103" fillId="0" borderId="0" applyFont="0" applyFill="0" applyBorder="0" applyAlignment="0" applyProtection="0"/>
    <xf numFmtId="0" fontId="103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43" fontId="26" fillId="0" borderId="1">
      <alignment horizontal="right" vertical="center"/>
    </xf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9" fontId="30" fillId="0" borderId="0"/>
    <xf numFmtId="0" fontId="31" fillId="0" borderId="2">
      <alignment horizontal="center"/>
    </xf>
    <xf numFmtId="0" fontId="32" fillId="0" borderId="0"/>
    <xf numFmtId="0" fontId="32" fillId="0" borderId="3" applyFill="0">
      <alignment horizontal="center"/>
      <protection locked="0"/>
    </xf>
    <xf numFmtId="0" fontId="31" fillId="0" borderId="0" applyFill="0">
      <alignment horizontal="center"/>
      <protection locked="0"/>
    </xf>
    <xf numFmtId="0" fontId="31" fillId="16" borderId="0"/>
    <xf numFmtId="0" fontId="31" fillId="0" borderId="0">
      <protection locked="0"/>
    </xf>
    <xf numFmtId="0" fontId="31" fillId="0" borderId="0"/>
    <xf numFmtId="170" fontId="31" fillId="0" borderId="0"/>
    <xf numFmtId="171" fontId="31" fillId="0" borderId="0"/>
    <xf numFmtId="0" fontId="32" fillId="17" borderId="0">
      <alignment horizontal="right"/>
    </xf>
    <xf numFmtId="0" fontId="31" fillId="0" borderId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1" borderId="0" applyNumberFormat="0" applyBorder="0" applyAlignment="0" applyProtection="0"/>
    <xf numFmtId="0" fontId="33" fillId="22" borderId="4" applyNumberFormat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5" fontId="104" fillId="0" borderId="6" applyAlignment="0" applyProtection="0"/>
    <xf numFmtId="172" fontId="1" fillId="0" borderId="0" applyFill="0" applyBorder="0" applyAlignment="0"/>
    <xf numFmtId="195" fontId="105" fillId="0" borderId="0" applyFill="0" applyBorder="0" applyAlignment="0"/>
    <xf numFmtId="196" fontId="105" fillId="0" borderId="0" applyFill="0" applyBorder="0" applyAlignment="0"/>
    <xf numFmtId="168" fontId="106" fillId="0" borderId="0" applyFill="0" applyBorder="0" applyAlignment="0"/>
    <xf numFmtId="197" fontId="106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43" fontId="1" fillId="0" borderId="0" applyFont="0" applyFill="0" applyBorder="0" applyAlignment="0" applyProtection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198" fontId="10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32" fillId="0" borderId="0" applyFont="0" applyFill="0" applyBorder="0" applyAlignment="0" applyProtection="0"/>
    <xf numFmtId="173" fontId="30" fillId="0" borderId="0"/>
    <xf numFmtId="3" fontId="1" fillId="0" borderId="0" applyFont="0" applyFill="0" applyBorder="0" applyAlignment="0" applyProtection="0"/>
    <xf numFmtId="0" fontId="38" fillId="0" borderId="0" applyNumberFormat="0" applyAlignment="0">
      <alignment horizontal="left"/>
    </xf>
    <xf numFmtId="0" fontId="108" fillId="0" borderId="0"/>
    <xf numFmtId="0" fontId="108" fillId="0" borderId="0"/>
    <xf numFmtId="195" fontId="105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/>
    <xf numFmtId="201" fontId="1" fillId="0" borderId="0"/>
    <xf numFmtId="0" fontId="20" fillId="24" borderId="0" applyNumberFormat="0" applyFont="0" applyFill="0" applyBorder="0" applyProtection="0">
      <alignment horizontal="left"/>
    </xf>
    <xf numFmtId="0" fontId="1" fillId="0" borderId="0" applyFont="0" applyFill="0" applyBorder="0" applyAlignment="0" applyProtection="0"/>
    <xf numFmtId="14" fontId="59" fillId="0" borderId="0" applyFill="0" applyBorder="0" applyAlignment="0"/>
    <xf numFmtId="38" fontId="74" fillId="0" borderId="8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9" fontId="30" fillId="0" borderId="0"/>
    <xf numFmtId="0" fontId="39" fillId="7" borderId="5" applyNumberFormat="0" applyAlignment="0" applyProtection="0"/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40" fillId="0" borderId="0" applyNumberFormat="0" applyAlignment="0">
      <alignment horizontal="left"/>
    </xf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6" fontId="3" fillId="0" borderId="0">
      <alignment horizontal="right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38" fontId="45" fillId="24" borderId="0" applyNumberFormat="0" applyBorder="0" applyAlignment="0" applyProtection="0"/>
    <xf numFmtId="0" fontId="46" fillId="4" borderId="0" applyNumberFormat="0" applyBorder="0" applyAlignment="0" applyProtection="0"/>
    <xf numFmtId="0" fontId="47" fillId="0" borderId="10" applyNumberFormat="0" applyAlignment="0" applyProtection="0">
      <alignment horizontal="left" vertical="center"/>
    </xf>
    <xf numFmtId="0" fontId="47" fillId="0" borderId="11">
      <alignment horizontal="left" vertical="center"/>
    </xf>
    <xf numFmtId="202" fontId="109" fillId="25" borderId="0">
      <alignment horizontal="left" vertical="top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0" fillId="25" borderId="0">
      <alignment horizontal="left" wrapText="1"/>
    </xf>
    <xf numFmtId="185" fontId="1" fillId="0" borderId="0" applyBorder="0" applyAlignment="0"/>
    <xf numFmtId="10" fontId="45" fillId="25" borderId="2" applyNumberFormat="0" applyBorder="0" applyAlignment="0" applyProtection="0"/>
    <xf numFmtId="0" fontId="51" fillId="7" borderId="5" applyNumberFormat="0" applyAlignment="0" applyProtection="0"/>
    <xf numFmtId="0" fontId="51" fillId="7" borderId="5" applyNumberFormat="0" applyAlignment="0" applyProtection="0"/>
    <xf numFmtId="203" fontId="1" fillId="0" borderId="0"/>
    <xf numFmtId="169" fontId="111" fillId="0" borderId="0"/>
    <xf numFmtId="38" fontId="112" fillId="0" borderId="0"/>
    <xf numFmtId="38" fontId="113" fillId="0" borderId="0"/>
    <xf numFmtId="38" fontId="114" fillId="0" borderId="0"/>
    <xf numFmtId="38" fontId="9" fillId="0" borderId="0"/>
    <xf numFmtId="0" fontId="3" fillId="0" borderId="0"/>
    <xf numFmtId="0" fontId="3" fillId="0" borderId="0"/>
    <xf numFmtId="0" fontId="19" fillId="0" borderId="0" applyNumberFormat="0" applyFont="0" applyFill="0" applyBorder="0" applyProtection="0">
      <alignment horizontal="left" vertical="center"/>
    </xf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115" fillId="0" borderId="0"/>
    <xf numFmtId="0" fontId="116" fillId="0" borderId="0"/>
    <xf numFmtId="0" fontId="115" fillId="0" borderId="0"/>
    <xf numFmtId="0" fontId="116" fillId="0" borderId="0"/>
    <xf numFmtId="0" fontId="117" fillId="0" borderId="0"/>
    <xf numFmtId="177" fontId="22" fillId="0" borderId="0" applyFont="0" applyFill="0" applyBorder="0" applyAlignment="0" applyProtection="0"/>
    <xf numFmtId="38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6" fontId="118" fillId="0" borderId="0" applyFont="0" applyFill="0" applyBorder="0" applyAlignment="0" applyProtection="0"/>
    <xf numFmtId="8" fontId="118" fillId="0" borderId="0" applyFont="0" applyFill="0" applyBorder="0" applyAlignment="0" applyProtection="0"/>
    <xf numFmtId="178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37" fontId="55" fillId="0" borderId="0"/>
    <xf numFmtId="0" fontId="115" fillId="0" borderId="0"/>
    <xf numFmtId="0" fontId="116" fillId="0" borderId="0"/>
    <xf numFmtId="0" fontId="116" fillId="0" borderId="0"/>
    <xf numFmtId="180" fontId="56" fillId="0" borderId="0"/>
    <xf numFmtId="0" fontId="1" fillId="0" borderId="0"/>
    <xf numFmtId="0" fontId="108" fillId="0" borderId="0"/>
    <xf numFmtId="0" fontId="99" fillId="0" borderId="0"/>
    <xf numFmtId="0" fontId="132" fillId="0" borderId="0"/>
    <xf numFmtId="0" fontId="132" fillId="0" borderId="0"/>
    <xf numFmtId="0" fontId="132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21" fillId="0" borderId="0"/>
    <xf numFmtId="0" fontId="1" fillId="0" borderId="0"/>
    <xf numFmtId="0" fontId="134" fillId="0" borderId="0"/>
    <xf numFmtId="0" fontId="1" fillId="0" borderId="0"/>
    <xf numFmtId="0" fontId="132" fillId="0" borderId="0"/>
    <xf numFmtId="0" fontId="1" fillId="0" borderId="0"/>
    <xf numFmtId="204" fontId="1" fillId="0" borderId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57" fillId="22" borderId="4" applyNumberFormat="0" applyAlignment="0" applyProtection="0"/>
    <xf numFmtId="0" fontId="57" fillId="22" borderId="4" applyNumberFormat="0" applyAlignment="0" applyProtection="0"/>
    <xf numFmtId="40" fontId="11" fillId="28" borderId="0">
      <alignment horizontal="right"/>
    </xf>
    <xf numFmtId="0" fontId="58" fillId="28" borderId="17"/>
    <xf numFmtId="0" fontId="119" fillId="0" borderId="0">
      <alignment horizontal="center"/>
    </xf>
    <xf numFmtId="0" fontId="120" fillId="0" borderId="0">
      <alignment horizontal="center"/>
    </xf>
    <xf numFmtId="197" fontId="106" fillId="0" borderId="0" applyFont="0" applyFill="0" applyBorder="0" applyAlignment="0" applyProtection="0"/>
    <xf numFmtId="205" fontId="105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18" fillId="0" borderId="18" applyNumberFormat="0" applyBorder="0"/>
    <xf numFmtId="3" fontId="121" fillId="0" borderId="0" applyNumberFormat="0" applyFill="0" applyBorder="0" applyAlignment="0" applyProtection="0"/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104" fillId="0" borderId="3">
      <alignment horizontal="center"/>
    </xf>
    <xf numFmtId="3" fontId="74" fillId="0" borderId="0" applyFont="0" applyFill="0" applyBorder="0" applyAlignment="0" applyProtection="0"/>
    <xf numFmtId="0" fontId="74" fillId="29" borderId="0" applyNumberFormat="0" applyFont="0" applyBorder="0" applyAlignment="0" applyProtection="0"/>
    <xf numFmtId="37" fontId="10" fillId="0" borderId="0"/>
    <xf numFmtId="1" fontId="1" fillId="0" borderId="19" applyNumberFormat="0" applyFill="0" applyAlignment="0" applyProtection="0">
      <alignment horizontal="center" vertical="center"/>
    </xf>
    <xf numFmtId="181" fontId="1" fillId="0" borderId="0" applyNumberFormat="0" applyFill="0" applyBorder="0" applyAlignment="0" applyProtection="0">
      <alignment horizontal="left"/>
    </xf>
    <xf numFmtId="4" fontId="59" fillId="30" borderId="4" applyNumberFormat="0" applyProtection="0">
      <alignment vertical="center"/>
    </xf>
    <xf numFmtId="4" fontId="60" fillId="30" borderId="4" applyNumberFormat="0" applyProtection="0">
      <alignment vertical="center"/>
    </xf>
    <xf numFmtId="4" fontId="59" fillId="30" borderId="4" applyNumberFormat="0" applyProtection="0">
      <alignment horizontal="left" vertical="center" indent="1"/>
    </xf>
    <xf numFmtId="4" fontId="59" fillId="30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59" fillId="32" borderId="4" applyNumberFormat="0" applyProtection="0">
      <alignment horizontal="right" vertical="center"/>
    </xf>
    <xf numFmtId="4" fontId="59" fillId="33" borderId="4" applyNumberFormat="0" applyProtection="0">
      <alignment horizontal="right" vertical="center"/>
    </xf>
    <xf numFmtId="4" fontId="59" fillId="34" borderId="4" applyNumberFormat="0" applyProtection="0">
      <alignment horizontal="right" vertical="center"/>
    </xf>
    <xf numFmtId="4" fontId="59" fillId="35" borderId="4" applyNumberFormat="0" applyProtection="0">
      <alignment horizontal="right" vertical="center"/>
    </xf>
    <xf numFmtId="4" fontId="59" fillId="36" borderId="4" applyNumberFormat="0" applyProtection="0">
      <alignment horizontal="right" vertical="center"/>
    </xf>
    <xf numFmtId="4" fontId="59" fillId="37" borderId="4" applyNumberFormat="0" applyProtection="0">
      <alignment horizontal="right" vertical="center"/>
    </xf>
    <xf numFmtId="4" fontId="59" fillId="38" borderId="4" applyNumberFormat="0" applyProtection="0">
      <alignment horizontal="right" vertical="center"/>
    </xf>
    <xf numFmtId="4" fontId="59" fillId="39" borderId="4" applyNumberFormat="0" applyProtection="0">
      <alignment horizontal="right" vertical="center"/>
    </xf>
    <xf numFmtId="4" fontId="59" fillId="40" borderId="4" applyNumberFormat="0" applyProtection="0">
      <alignment horizontal="right" vertical="center"/>
    </xf>
    <xf numFmtId="4" fontId="61" fillId="41" borderId="4" applyNumberFormat="0" applyProtection="0">
      <alignment horizontal="left" vertical="center" indent="1"/>
    </xf>
    <xf numFmtId="4" fontId="59" fillId="42" borderId="20" applyNumberFormat="0" applyProtection="0">
      <alignment horizontal="left" vertical="center" indent="1"/>
    </xf>
    <xf numFmtId="4" fontId="62" fillId="43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59" fillId="42" borderId="4" applyNumberFormat="0" applyProtection="0">
      <alignment horizontal="left" vertical="center" indent="1"/>
    </xf>
    <xf numFmtId="4" fontId="59" fillId="44" borderId="4" applyNumberFormat="0" applyProtection="0">
      <alignment horizontal="left" vertical="center" indent="1"/>
    </xf>
    <xf numFmtId="0" fontId="1" fillId="44" borderId="4" applyNumberFormat="0" applyProtection="0">
      <alignment horizontal="left" vertical="center" indent="1"/>
    </xf>
    <xf numFmtId="0" fontId="1" fillId="44" borderId="4" applyNumberFormat="0" applyProtection="0">
      <alignment horizontal="left" vertical="center" indent="1"/>
    </xf>
    <xf numFmtId="0" fontId="1" fillId="45" borderId="4" applyNumberFormat="0" applyProtection="0">
      <alignment horizontal="left" vertical="center" indent="1"/>
    </xf>
    <xf numFmtId="0" fontId="1" fillId="45" borderId="4" applyNumberFormat="0" applyProtection="0">
      <alignment horizontal="left" vertical="center" indent="1"/>
    </xf>
    <xf numFmtId="0" fontId="1" fillId="24" borderId="4" applyNumberFormat="0" applyProtection="0">
      <alignment horizontal="left" vertical="center" indent="1"/>
    </xf>
    <xf numFmtId="0" fontId="1" fillId="24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59" fillId="25" borderId="4" applyNumberFormat="0" applyProtection="0">
      <alignment vertical="center"/>
    </xf>
    <xf numFmtId="4" fontId="60" fillId="25" borderId="4" applyNumberFormat="0" applyProtection="0">
      <alignment vertical="center"/>
    </xf>
    <xf numFmtId="4" fontId="59" fillId="25" borderId="4" applyNumberFormat="0" applyProtection="0">
      <alignment horizontal="left" vertical="center" indent="1"/>
    </xf>
    <xf numFmtId="4" fontId="59" fillId="25" borderId="4" applyNumberFormat="0" applyProtection="0">
      <alignment horizontal="left" vertical="center" indent="1"/>
    </xf>
    <xf numFmtId="4" fontId="59" fillId="42" borderId="4" applyNumberFormat="0" applyProtection="0">
      <alignment horizontal="right" vertical="center"/>
    </xf>
    <xf numFmtId="4" fontId="60" fillId="42" borderId="4" applyNumberFormat="0" applyProtection="0">
      <alignment horizontal="right" vertical="center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63" fillId="0" borderId="0"/>
    <xf numFmtId="4" fontId="64" fillId="42" borderId="4" applyNumberFormat="0" applyProtection="0">
      <alignment horizontal="right" vertical="center"/>
    </xf>
    <xf numFmtId="38" fontId="19" fillId="0" borderId="0" applyNumberFormat="0" applyFont="0" applyFill="0" applyBorder="0" applyAlignment="0"/>
    <xf numFmtId="0" fontId="65" fillId="3" borderId="0" applyNumberFormat="0" applyBorder="0" applyAlignment="0" applyProtection="0"/>
    <xf numFmtId="39" fontId="122" fillId="0" borderId="0"/>
    <xf numFmtId="164" fontId="1" fillId="0" borderId="0" applyFont="0" applyFill="0" applyBorder="0" applyAlignment="0" applyProtection="0"/>
    <xf numFmtId="0" fontId="123" fillId="0" borderId="0" applyNumberFormat="0" applyFont="0" applyBorder="0"/>
    <xf numFmtId="0" fontId="124" fillId="25" borderId="0">
      <alignment wrapText="1"/>
    </xf>
    <xf numFmtId="40" fontId="66" fillId="0" borderId="0" applyBorder="0">
      <alignment horizontal="right"/>
    </xf>
    <xf numFmtId="0" fontId="125" fillId="0" borderId="0" applyBorder="0" applyAlignment="0"/>
    <xf numFmtId="49" fontId="59" fillId="0" borderId="0" applyFill="0" applyBorder="0" applyAlignment="0"/>
    <xf numFmtId="206" fontId="106" fillId="0" borderId="0" applyFill="0" applyBorder="0" applyAlignment="0"/>
    <xf numFmtId="207" fontId="106" fillId="0" borderId="0" applyFill="0" applyBorder="0" applyAlignment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6" fontId="74" fillId="0" borderId="0" applyFont="0" applyFill="0" applyBorder="0" applyAlignment="0" applyProtection="0"/>
    <xf numFmtId="0" fontId="75" fillId="0" borderId="15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3" fillId="0" borderId="0" applyNumberFormat="0" applyFont="0" applyFill="0" applyBorder="0" applyProtection="0">
      <alignment horizontal="center" vertical="center" wrapText="1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8" fillId="23" borderId="7" applyNumberFormat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41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23" borderId="7" applyNumberFormat="0" applyAlignment="0" applyProtection="0"/>
    <xf numFmtId="0" fontId="81" fillId="0" borderId="15" applyNumberFormat="0" applyFill="0" applyAlignment="0" applyProtection="0"/>
    <xf numFmtId="0" fontId="82" fillId="3" borderId="0" applyNumberFormat="0" applyBorder="0" applyAlignment="0" applyProtection="0"/>
    <xf numFmtId="0" fontId="83" fillId="22" borderId="4" applyNumberFormat="0" applyAlignment="0" applyProtection="0"/>
    <xf numFmtId="0" fontId="84" fillId="22" borderId="5" applyNumberFormat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82" fontId="88" fillId="0" borderId="0" applyFont="0" applyFill="0" applyBorder="0" applyAlignment="0" applyProtection="0"/>
    <xf numFmtId="0" fontId="89" fillId="4" borderId="0" applyNumberFormat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9" fontId="90" fillId="0" borderId="0" applyFont="0" applyFill="0" applyBorder="0" applyAlignment="0" applyProtection="0"/>
    <xf numFmtId="0" fontId="1" fillId="0" borderId="0"/>
    <xf numFmtId="0" fontId="91" fillId="7" borderId="5" applyNumberFormat="0" applyAlignment="0" applyProtection="0"/>
    <xf numFmtId="0" fontId="92" fillId="26" borderId="0" applyNumberFormat="0" applyBorder="0" applyAlignment="0" applyProtection="0"/>
    <xf numFmtId="0" fontId="93" fillId="0" borderId="9" applyNumberFormat="0" applyFill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208" fontId="128" fillId="0" borderId="0" applyFont="0" applyFill="0" applyBorder="0" applyAlignment="0" applyProtection="0"/>
    <xf numFmtId="209" fontId="128" fillId="0" borderId="0" applyFont="0" applyFill="0" applyBorder="0" applyAlignment="0" applyProtection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90" fillId="0" borderId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21" borderId="0" applyNumberFormat="0" applyBorder="0" applyAlignment="0" applyProtection="0"/>
    <xf numFmtId="0" fontId="21" fillId="27" borderId="16" applyNumberFormat="0" applyFont="0" applyAlignment="0" applyProtection="0"/>
    <xf numFmtId="0" fontId="21" fillId="27" borderId="16" applyNumberFormat="0" applyFont="0" applyAlignment="0" applyProtection="0"/>
    <xf numFmtId="0" fontId="94" fillId="0" borderId="12" applyNumberFormat="0" applyFill="0" applyAlignment="0" applyProtection="0"/>
    <xf numFmtId="0" fontId="95" fillId="0" borderId="13" applyNumberFormat="0" applyFill="0" applyAlignment="0" applyProtection="0"/>
    <xf numFmtId="0" fontId="96" fillId="0" borderId="14" applyNumberFormat="0" applyFill="0" applyAlignment="0" applyProtection="0"/>
    <xf numFmtId="0" fontId="96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122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29" fillId="0" borderId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>
      <alignment vertical="top"/>
      <protection locked="0"/>
    </xf>
    <xf numFmtId="187" fontId="97" fillId="0" borderId="0" applyFont="0" applyFill="0" applyBorder="0" applyAlignment="0" applyProtection="0"/>
    <xf numFmtId="18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8" fontId="98" fillId="0" borderId="0" applyFont="0" applyFill="0" applyBorder="0" applyAlignment="0" applyProtection="0"/>
    <xf numFmtId="189" fontId="98" fillId="0" borderId="0" applyFont="0" applyFill="0" applyBorder="0" applyAlignment="0" applyProtection="0"/>
  </cellStyleXfs>
  <cellXfs count="213">
    <xf numFmtId="0" fontId="0" fillId="0" borderId="0" xfId="0"/>
    <xf numFmtId="167" fontId="2" fillId="0" borderId="0" xfId="137" applyNumberFormat="1" applyFont="1" applyFill="1" applyAlignment="1"/>
    <xf numFmtId="167" fontId="13" fillId="0" borderId="0" xfId="137" applyNumberFormat="1" applyFont="1" applyFill="1" applyAlignment="1"/>
    <xf numFmtId="167" fontId="2" fillId="0" borderId="0" xfId="137" applyNumberFormat="1" applyFont="1" applyFill="1" applyBorder="1" applyAlignment="1"/>
    <xf numFmtId="167" fontId="2" fillId="0" borderId="21" xfId="137" applyNumberFormat="1" applyFont="1" applyFill="1" applyBorder="1" applyAlignment="1"/>
    <xf numFmtId="167" fontId="0" fillId="0" borderId="0" xfId="137" applyNumberFormat="1" applyFont="1" applyFill="1" applyAlignment="1">
      <alignment vertical="center"/>
    </xf>
    <xf numFmtId="41" fontId="2" fillId="0" borderId="21" xfId="137" applyNumberFormat="1" applyFont="1" applyFill="1" applyBorder="1" applyAlignment="1">
      <alignment horizontal="right"/>
    </xf>
    <xf numFmtId="167" fontId="2" fillId="0" borderId="6" xfId="137" applyNumberFormat="1" applyFont="1" applyFill="1" applyBorder="1" applyAlignment="1"/>
    <xf numFmtId="0" fontId="2" fillId="0" borderId="0" xfId="0" applyFont="1" applyAlignment="1">
      <alignment vertical="center"/>
    </xf>
    <xf numFmtId="167" fontId="0" fillId="0" borderId="21" xfId="137" applyNumberFormat="1" applyFont="1" applyFill="1" applyBorder="1" applyAlignment="1">
      <alignment horizontal="right" vertical="center"/>
    </xf>
    <xf numFmtId="0" fontId="0" fillId="0" borderId="0" xfId="256" applyFont="1" applyAlignment="1">
      <alignment vertical="center"/>
    </xf>
    <xf numFmtId="167" fontId="0" fillId="0" borderId="0" xfId="137" applyNumberFormat="1" applyFont="1" applyFill="1" applyBorder="1" applyAlignment="1">
      <alignment horizontal="center" vertical="center"/>
    </xf>
    <xf numFmtId="0" fontId="0" fillId="0" borderId="0" xfId="137" applyNumberFormat="1" applyFont="1" applyFill="1" applyBorder="1" applyAlignment="1">
      <alignment horizontal="center" vertical="center"/>
    </xf>
    <xf numFmtId="0" fontId="0" fillId="0" borderId="0" xfId="137" applyNumberFormat="1" applyFont="1" applyFill="1" applyAlignment="1">
      <alignment horizontal="center" vertical="center"/>
    </xf>
    <xf numFmtId="167" fontId="0" fillId="0" borderId="0" xfId="137" applyNumberFormat="1" applyFont="1" applyFill="1" applyAlignment="1">
      <alignment horizontal="right" vertical="center"/>
    </xf>
    <xf numFmtId="41" fontId="0" fillId="0" borderId="0" xfId="137" applyNumberFormat="1" applyFont="1" applyFill="1" applyAlignment="1">
      <alignment horizontal="right" vertical="center"/>
    </xf>
    <xf numFmtId="41" fontId="0" fillId="0" borderId="21" xfId="137" applyNumberFormat="1" applyFont="1" applyFill="1" applyBorder="1" applyAlignment="1">
      <alignment horizontal="right" vertical="center"/>
    </xf>
    <xf numFmtId="0" fontId="5" fillId="0" borderId="0" xfId="256" applyFont="1" applyAlignment="1">
      <alignment vertical="center"/>
    </xf>
    <xf numFmtId="167" fontId="2" fillId="0" borderId="21" xfId="137" applyNumberFormat="1" applyFont="1" applyFill="1" applyBorder="1" applyAlignment="1">
      <alignment vertical="center"/>
    </xf>
    <xf numFmtId="167" fontId="2" fillId="0" borderId="0" xfId="137" applyNumberFormat="1" applyFont="1" applyFill="1" applyAlignment="1">
      <alignment vertical="center"/>
    </xf>
    <xf numFmtId="41" fontId="0" fillId="0" borderId="0" xfId="137" applyNumberFormat="1" applyFont="1" applyFill="1" applyBorder="1" applyAlignment="1">
      <alignment horizontal="right" vertical="center"/>
    </xf>
    <xf numFmtId="0" fontId="5" fillId="0" borderId="0" xfId="137" applyNumberFormat="1" applyFont="1" applyFill="1" applyAlignment="1">
      <alignment horizontal="center" vertical="center"/>
    </xf>
    <xf numFmtId="167" fontId="0" fillId="0" borderId="0" xfId="137" applyNumberFormat="1" applyFont="1" applyFill="1" applyAlignment="1">
      <alignment horizontal="center" vertical="center"/>
    </xf>
    <xf numFmtId="167" fontId="2" fillId="0" borderId="23" xfId="137" applyNumberFormat="1" applyFont="1" applyFill="1" applyBorder="1" applyAlignment="1">
      <alignment vertical="center"/>
    </xf>
    <xf numFmtId="41" fontId="2" fillId="0" borderId="11" xfId="137" applyNumberFormat="1" applyFont="1" applyFill="1" applyBorder="1" applyAlignment="1">
      <alignment horizontal="right"/>
    </xf>
    <xf numFmtId="41" fontId="2" fillId="0" borderId="22" xfId="137" applyNumberFormat="1" applyFont="1" applyFill="1" applyBorder="1" applyAlignment="1">
      <alignment horizontal="right"/>
    </xf>
    <xf numFmtId="41" fontId="2" fillId="0" borderId="0" xfId="137" applyNumberFormat="1" applyFont="1" applyFill="1" applyAlignment="1">
      <alignment horizontal="right"/>
    </xf>
    <xf numFmtId="167" fontId="0" fillId="0" borderId="0" xfId="137" applyNumberFormat="1" applyFont="1" applyFill="1" applyBorder="1" applyAlignment="1">
      <alignment horizontal="right" vertical="center"/>
    </xf>
    <xf numFmtId="41" fontId="2" fillId="0" borderId="23" xfId="137" applyNumberFormat="1" applyFont="1" applyFill="1" applyBorder="1" applyAlignment="1">
      <alignment horizontal="right" vertical="center"/>
    </xf>
    <xf numFmtId="167" fontId="0" fillId="0" borderId="21" xfId="137" applyNumberFormat="1" applyFont="1" applyFill="1" applyBorder="1" applyAlignment="1">
      <alignment horizontal="right"/>
    </xf>
    <xf numFmtId="41" fontId="2" fillId="0" borderId="0" xfId="137" applyNumberFormat="1" applyFont="1" applyFill="1" applyAlignment="1">
      <alignment horizontal="right" vertical="center"/>
    </xf>
    <xf numFmtId="0" fontId="5" fillId="0" borderId="0" xfId="256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0" fillId="0" borderId="21" xfId="137" applyNumberFormat="1" applyFont="1" applyFill="1" applyBorder="1" applyAlignment="1">
      <alignment horizontal="center" vertical="center"/>
    </xf>
    <xf numFmtId="37" fontId="2" fillId="0" borderId="23" xfId="0" applyNumberFormat="1" applyFont="1" applyBorder="1" applyAlignment="1">
      <alignment vertical="center"/>
    </xf>
    <xf numFmtId="37" fontId="2" fillId="0" borderId="22" xfId="0" applyNumberFormat="1" applyFont="1" applyBorder="1" applyAlignment="1">
      <alignment horizontal="right" vertical="center"/>
    </xf>
    <xf numFmtId="39" fontId="2" fillId="0" borderId="22" xfId="0" applyNumberFormat="1" applyFont="1" applyBorder="1" applyAlignment="1">
      <alignment horizontal="right" vertical="center"/>
    </xf>
    <xf numFmtId="167" fontId="0" fillId="0" borderId="21" xfId="137" applyNumberFormat="1" applyFont="1" applyFill="1" applyBorder="1" applyAlignment="1">
      <alignment vertical="center"/>
    </xf>
    <xf numFmtId="43" fontId="0" fillId="0" borderId="0" xfId="137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41" fontId="2" fillId="0" borderId="21" xfId="0" applyNumberFormat="1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horizontal="right" vertical="center"/>
    </xf>
    <xf numFmtId="39" fontId="2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2" fillId="0" borderId="0" xfId="256" applyFont="1" applyAlignment="1">
      <alignment horizontal="left" vertical="center"/>
    </xf>
    <xf numFmtId="0" fontId="0" fillId="0" borderId="0" xfId="256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6" fillId="0" borderId="0" xfId="256" applyFont="1" applyAlignment="1">
      <alignment vertical="center"/>
    </xf>
    <xf numFmtId="49" fontId="135" fillId="0" borderId="0" xfId="0" applyNumberFormat="1" applyFont="1" applyAlignment="1">
      <alignment vertical="center"/>
    </xf>
    <xf numFmtId="41" fontId="135" fillId="0" borderId="0" xfId="0" applyNumberFormat="1" applyFont="1" applyAlignment="1">
      <alignment vertical="center"/>
    </xf>
    <xf numFmtId="0" fontId="6" fillId="0" borderId="0" xfId="256" applyFont="1" applyAlignment="1">
      <alignment horizontal="center" vertical="center"/>
    </xf>
    <xf numFmtId="166" fontId="0" fillId="0" borderId="0" xfId="256" applyNumberFormat="1" applyFont="1" applyAlignment="1">
      <alignment vertical="center"/>
    </xf>
    <xf numFmtId="166" fontId="0" fillId="0" borderId="21" xfId="256" applyNumberFormat="1" applyFont="1" applyBorder="1" applyAlignment="1">
      <alignment vertical="center"/>
    </xf>
    <xf numFmtId="166" fontId="2" fillId="0" borderId="0" xfId="256" applyNumberFormat="1" applyFont="1" applyAlignment="1">
      <alignment vertical="center"/>
    </xf>
    <xf numFmtId="166" fontId="2" fillId="0" borderId="23" xfId="256" applyNumberFormat="1" applyFont="1" applyBorder="1" applyAlignment="1">
      <alignment vertical="center"/>
    </xf>
    <xf numFmtId="49" fontId="7" fillId="0" borderId="0" xfId="0" applyNumberFormat="1" applyFont="1"/>
    <xf numFmtId="49" fontId="8" fillId="0" borderId="0" xfId="0" applyNumberFormat="1" applyFont="1"/>
    <xf numFmtId="0" fontId="2" fillId="0" borderId="0" xfId="256" applyFont="1" applyAlignment="1">
      <alignment horizontal="left"/>
    </xf>
    <xf numFmtId="49" fontId="2" fillId="0" borderId="0" xfId="0" applyNumberFormat="1" applyFont="1"/>
    <xf numFmtId="0" fontId="5" fillId="0" borderId="0" xfId="256" applyFont="1" applyAlignment="1">
      <alignment horizontal="center"/>
    </xf>
    <xf numFmtId="49" fontId="8" fillId="0" borderId="0" xfId="256" applyNumberFormat="1" applyFont="1" applyAlignment="1">
      <alignment horizontal="left"/>
    </xf>
    <xf numFmtId="49" fontId="6" fillId="0" borderId="0" xfId="256" applyNumberFormat="1" applyFont="1" applyAlignment="1">
      <alignment horizontal="left"/>
    </xf>
    <xf numFmtId="49" fontId="0" fillId="0" borderId="0" xfId="256" applyNumberFormat="1" applyFont="1" applyAlignment="1">
      <alignment horizontal="left"/>
    </xf>
    <xf numFmtId="49" fontId="0" fillId="0" borderId="0" xfId="0" applyNumberFormat="1"/>
    <xf numFmtId="167" fontId="0" fillId="0" borderId="0" xfId="137" applyNumberFormat="1" applyFont="1" applyFill="1" applyAlignment="1">
      <alignment horizontal="right"/>
    </xf>
    <xf numFmtId="43" fontId="0" fillId="0" borderId="0" xfId="137" applyFont="1" applyFill="1" applyAlignment="1">
      <alignment horizontal="right"/>
    </xf>
    <xf numFmtId="0" fontId="18" fillId="0" borderId="0" xfId="256" applyFont="1" applyAlignment="1">
      <alignment horizontal="center"/>
    </xf>
    <xf numFmtId="0" fontId="17" fillId="0" borderId="0" xfId="256" applyFont="1" applyAlignment="1">
      <alignment horizontal="left"/>
    </xf>
    <xf numFmtId="0" fontId="14" fillId="0" borderId="0" xfId="256" applyFont="1" applyAlignment="1">
      <alignment horizontal="left"/>
    </xf>
    <xf numFmtId="49" fontId="6" fillId="0" borderId="0" xfId="0" applyNumberFormat="1" applyFont="1"/>
    <xf numFmtId="0" fontId="15" fillId="0" borderId="0" xfId="256" applyFont="1" applyAlignment="1">
      <alignment horizontal="left"/>
    </xf>
    <xf numFmtId="0" fontId="16" fillId="0" borderId="0" xfId="256" applyFont="1" applyAlignment="1">
      <alignment horizontal="left"/>
    </xf>
    <xf numFmtId="0" fontId="6" fillId="0" borderId="0" xfId="256" applyFont="1" applyAlignment="1">
      <alignment horizontal="center"/>
    </xf>
    <xf numFmtId="49" fontId="8" fillId="0" borderId="0" xfId="0" applyNumberFormat="1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2" fillId="0" borderId="0" xfId="0" applyNumberFormat="1" applyFont="1" applyAlignment="1">
      <alignment horizontal="justify" vertical="center"/>
    </xf>
    <xf numFmtId="37" fontId="0" fillId="0" borderId="0" xfId="0" applyNumberFormat="1" applyAlignment="1">
      <alignment vertical="center"/>
    </xf>
    <xf numFmtId="37" fontId="0" fillId="0" borderId="0" xfId="0" applyNumberFormat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37" fontId="2" fillId="0" borderId="11" xfId="0" applyNumberFormat="1" applyFont="1" applyBorder="1" applyAlignment="1">
      <alignment horizontal="right" vertical="center"/>
    </xf>
    <xf numFmtId="49" fontId="0" fillId="0" borderId="0" xfId="0" applyNumberFormat="1" applyAlignment="1">
      <alignment vertical="center"/>
    </xf>
    <xf numFmtId="37" fontId="2" fillId="0" borderId="21" xfId="0" applyNumberFormat="1" applyFont="1" applyBorder="1" applyAlignment="1">
      <alignment horizontal="right" vertical="center"/>
    </xf>
    <xf numFmtId="37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41" fontId="2" fillId="0" borderId="22" xfId="0" applyNumberFormat="1" applyFont="1" applyBorder="1" applyAlignment="1">
      <alignment vertical="center"/>
    </xf>
    <xf numFmtId="41" fontId="0" fillId="0" borderId="6" xfId="137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1" xfId="0" applyBorder="1" applyAlignment="1">
      <alignment horizontal="center" vertical="center"/>
    </xf>
    <xf numFmtId="37" fontId="2" fillId="0" borderId="0" xfId="0" quotePrefix="1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167" fontId="0" fillId="0" borderId="0" xfId="0" applyNumberFormat="1" applyAlignment="1">
      <alignment vertical="center"/>
    </xf>
    <xf numFmtId="41" fontId="0" fillId="0" borderId="21" xfId="0" applyNumberFormat="1" applyBorder="1" applyAlignment="1">
      <alignment vertical="center"/>
    </xf>
    <xf numFmtId="41" fontId="0" fillId="0" borderId="0" xfId="0" applyNumberFormat="1" applyAlignment="1">
      <alignment vertical="center"/>
    </xf>
    <xf numFmtId="41" fontId="2" fillId="0" borderId="21" xfId="150" applyNumberFormat="1" applyFont="1" applyFill="1" applyBorder="1" applyAlignment="1">
      <alignment horizontal="right" vertical="center"/>
    </xf>
    <xf numFmtId="41" fontId="2" fillId="0" borderId="21" xfId="137" applyNumberFormat="1" applyFont="1" applyFill="1" applyBorder="1" applyAlignment="1">
      <alignment horizontal="right" vertical="center"/>
    </xf>
    <xf numFmtId="167" fontId="2" fillId="0" borderId="0" xfId="137" applyNumberFormat="1" applyFont="1" applyFill="1" applyBorder="1" applyAlignment="1">
      <alignment horizontal="right" vertical="center"/>
    </xf>
    <xf numFmtId="43" fontId="2" fillId="0" borderId="0" xfId="137" applyFont="1" applyFill="1" applyBorder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167" fontId="2" fillId="0" borderId="22" xfId="0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41" fontId="3" fillId="0" borderId="0" xfId="137" applyNumberFormat="1" applyFont="1" applyFill="1" applyAlignment="1">
      <alignment horizontal="right" vertical="center"/>
    </xf>
    <xf numFmtId="41" fontId="2" fillId="0" borderId="11" xfId="0" applyNumberFormat="1" applyFont="1" applyBorder="1" applyAlignment="1">
      <alignment vertical="center"/>
    </xf>
    <xf numFmtId="167" fontId="2" fillId="0" borderId="0" xfId="0" applyNumberFormat="1" applyFont="1" applyAlignment="1">
      <alignment horizontal="center" vertical="center"/>
    </xf>
    <xf numFmtId="41" fontId="2" fillId="0" borderId="0" xfId="137" applyNumberFormat="1" applyFont="1" applyFill="1" applyBorder="1" applyAlignment="1">
      <alignment horizontal="right" vertical="center"/>
    </xf>
    <xf numFmtId="41" fontId="2" fillId="0" borderId="23" xfId="0" applyNumberFormat="1" applyFont="1" applyBorder="1" applyAlignment="1">
      <alignment vertical="center"/>
    </xf>
    <xf numFmtId="37" fontId="2" fillId="0" borderId="0" xfId="0" applyNumberFormat="1" applyFont="1" applyAlignment="1">
      <alignment horizontal="center" vertical="center"/>
    </xf>
    <xf numFmtId="41" fontId="2" fillId="0" borderId="0" xfId="137" applyNumberFormat="1" applyFont="1" applyAlignment="1">
      <alignment horizontal="right" vertical="center"/>
    </xf>
    <xf numFmtId="41" fontId="2" fillId="0" borderId="0" xfId="149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vertical="center"/>
    </xf>
    <xf numFmtId="167" fontId="2" fillId="0" borderId="0" xfId="137" applyNumberFormat="1" applyFont="1" applyFill="1" applyBorder="1" applyAlignment="1">
      <alignment vertical="center"/>
    </xf>
    <xf numFmtId="44" fontId="0" fillId="0" borderId="0" xfId="0" applyNumberFormat="1" applyAlignment="1">
      <alignment horizontal="right"/>
    </xf>
    <xf numFmtId="41" fontId="0" fillId="0" borderId="0" xfId="0" applyNumberFormat="1" applyAlignment="1">
      <alignment horizontal="right" vertical="center"/>
    </xf>
    <xf numFmtId="41" fontId="0" fillId="0" borderId="21" xfId="0" applyNumberFormat="1" applyBorder="1" applyAlignment="1">
      <alignment horizontal="right" vertical="center"/>
    </xf>
    <xf numFmtId="37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vertical="center"/>
    </xf>
    <xf numFmtId="49" fontId="6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3" fontId="0" fillId="0" borderId="0" xfId="137" applyFont="1" applyFill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41" fontId="0" fillId="0" borderId="0" xfId="149" applyNumberFormat="1" applyFont="1" applyFill="1" applyBorder="1" applyAlignment="1">
      <alignment horizontal="right" vertical="center"/>
    </xf>
    <xf numFmtId="41" fontId="0" fillId="0" borderId="21" xfId="150" applyNumberFormat="1" applyFont="1" applyFill="1" applyBorder="1" applyAlignment="1">
      <alignment horizontal="right" vertical="center"/>
    </xf>
    <xf numFmtId="41" fontId="0" fillId="0" borderId="0" xfId="150" applyNumberFormat="1" applyFont="1" applyFill="1" applyBorder="1" applyAlignment="1">
      <alignment horizontal="right" vertical="center"/>
    </xf>
    <xf numFmtId="0" fontId="136" fillId="0" borderId="0" xfId="0" applyFont="1" applyAlignment="1">
      <alignment vertical="center"/>
    </xf>
    <xf numFmtId="49" fontId="0" fillId="0" borderId="0" xfId="0" applyNumberFormat="1" applyAlignment="1">
      <alignment horizontal="left" vertical="center"/>
    </xf>
    <xf numFmtId="41" fontId="0" fillId="0" borderId="21" xfId="137" applyNumberFormat="1" applyFont="1" applyFill="1" applyBorder="1" applyAlignment="1">
      <alignment horizontal="right"/>
    </xf>
    <xf numFmtId="0" fontId="137" fillId="0" borderId="0" xfId="0" applyFont="1" applyAlignment="1">
      <alignment vertical="center"/>
    </xf>
    <xf numFmtId="41" fontId="0" fillId="0" borderId="0" xfId="137" applyNumberFormat="1" applyFont="1" applyFill="1" applyBorder="1" applyAlignment="1">
      <alignment vertical="center"/>
    </xf>
    <xf numFmtId="0" fontId="138" fillId="0" borderId="0" xfId="0" applyFont="1" applyAlignment="1">
      <alignment horizontal="center" vertical="center"/>
    </xf>
    <xf numFmtId="0" fontId="138" fillId="0" borderId="0" xfId="256" applyFont="1" applyAlignment="1">
      <alignment horizontal="center" vertical="center"/>
    </xf>
    <xf numFmtId="167" fontId="137" fillId="0" borderId="0" xfId="137" applyNumberFormat="1" applyFont="1" applyFill="1" applyAlignment="1">
      <alignment horizontal="right" vertical="center"/>
    </xf>
    <xf numFmtId="167" fontId="137" fillId="0" borderId="0" xfId="137" applyNumberFormat="1" applyFont="1" applyFill="1" applyAlignment="1">
      <alignment vertical="center"/>
    </xf>
    <xf numFmtId="41" fontId="0" fillId="0" borderId="0" xfId="137" applyNumberFormat="1" applyFont="1" applyFill="1" applyBorder="1" applyAlignment="1">
      <alignment horizontal="right"/>
    </xf>
    <xf numFmtId="167" fontId="0" fillId="0" borderId="21" xfId="0" applyNumberFormat="1" applyBorder="1" applyAlignment="1">
      <alignment vertical="center"/>
    </xf>
    <xf numFmtId="49" fontId="140" fillId="0" borderId="0" xfId="0" applyNumberFormat="1" applyFont="1" applyAlignment="1">
      <alignment horizontal="left" vertical="center"/>
    </xf>
    <xf numFmtId="0" fontId="139" fillId="0" borderId="0" xfId="256" applyFont="1" applyAlignment="1">
      <alignment vertical="center"/>
    </xf>
    <xf numFmtId="0" fontId="141" fillId="0" borderId="0" xfId="256" applyFont="1" applyAlignment="1">
      <alignment horizontal="center" vertical="center"/>
    </xf>
    <xf numFmtId="167" fontId="139" fillId="0" borderId="0" xfId="137" applyNumberFormat="1" applyFont="1" applyFill="1" applyAlignment="1">
      <alignment horizontal="right" vertical="center"/>
    </xf>
    <xf numFmtId="167" fontId="139" fillId="0" borderId="0" xfId="137" applyNumberFormat="1" applyFont="1" applyFill="1" applyAlignment="1">
      <alignment vertical="center"/>
    </xf>
    <xf numFmtId="41" fontId="139" fillId="0" borderId="0" xfId="137" applyNumberFormat="1" applyFont="1" applyFill="1" applyAlignment="1">
      <alignment horizontal="right" vertical="center"/>
    </xf>
    <xf numFmtId="0" fontId="141" fillId="0" borderId="0" xfId="256" applyFont="1" applyAlignment="1">
      <alignment vertical="center"/>
    </xf>
    <xf numFmtId="41" fontId="139" fillId="0" borderId="21" xfId="137" applyNumberFormat="1" applyFont="1" applyFill="1" applyBorder="1" applyAlignment="1">
      <alignment horizontal="right" vertical="center"/>
    </xf>
    <xf numFmtId="41" fontId="139" fillId="0" borderId="21" xfId="0" applyNumberFormat="1" applyFont="1" applyBorder="1" applyAlignment="1">
      <alignment horizontal="right" vertical="center"/>
    </xf>
    <xf numFmtId="166" fontId="0" fillId="0" borderId="0" xfId="0" applyNumberFormat="1" applyAlignment="1">
      <alignment horizontal="right"/>
    </xf>
    <xf numFmtId="41" fontId="0" fillId="0" borderId="21" xfId="137" applyNumberFormat="1" applyFont="1" applyBorder="1" applyAlignment="1">
      <alignment horizontal="right" vertical="center"/>
    </xf>
    <xf numFmtId="41" fontId="0" fillId="0" borderId="0" xfId="137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41" fontId="2" fillId="0" borderId="0" xfId="137" applyNumberFormat="1" applyFont="1" applyFill="1" applyBorder="1" applyAlignment="1">
      <alignment horizontal="right"/>
    </xf>
    <xf numFmtId="0" fontId="2" fillId="0" borderId="0" xfId="0" applyFont="1" applyAlignment="1">
      <alignment horizontal="justify" vertical="center"/>
    </xf>
    <xf numFmtId="41" fontId="0" fillId="0" borderId="0" xfId="150" applyNumberFormat="1" applyFont="1" applyFill="1" applyBorder="1" applyAlignment="1">
      <alignment horizontal="right"/>
    </xf>
    <xf numFmtId="41" fontId="0" fillId="0" borderId="21" xfId="150" applyNumberFormat="1" applyFont="1" applyFill="1" applyBorder="1" applyAlignment="1">
      <alignment horizontal="right"/>
    </xf>
    <xf numFmtId="41" fontId="0" fillId="0" borderId="21" xfId="149" applyNumberFormat="1" applyFont="1" applyFill="1" applyBorder="1" applyAlignment="1">
      <alignment horizontal="right" vertical="center"/>
    </xf>
    <xf numFmtId="0" fontId="13" fillId="0" borderId="0" xfId="256"/>
    <xf numFmtId="0" fontId="0" fillId="0" borderId="0" xfId="256" applyFont="1"/>
    <xf numFmtId="167" fontId="0" fillId="0" borderId="0" xfId="137" applyNumberFormat="1" applyFont="1" applyFill="1" applyAlignment="1"/>
    <xf numFmtId="0" fontId="0" fillId="0" borderId="0" xfId="256" applyFont="1" applyAlignment="1">
      <alignment horizontal="left"/>
    </xf>
    <xf numFmtId="0" fontId="0" fillId="0" borderId="0" xfId="256" applyFont="1" applyAlignment="1">
      <alignment horizontal="center"/>
    </xf>
    <xf numFmtId="0" fontId="13" fillId="0" borderId="0" xfId="256" applyAlignment="1">
      <alignment horizontal="left"/>
    </xf>
    <xf numFmtId="167" fontId="0" fillId="0" borderId="0" xfId="137" applyNumberFormat="1" applyFont="1" applyFill="1" applyBorder="1" applyAlignment="1">
      <alignment horizontal="center"/>
    </xf>
    <xf numFmtId="0" fontId="0" fillId="0" borderId="21" xfId="137" applyNumberFormat="1" applyFont="1" applyFill="1" applyBorder="1" applyAlignment="1">
      <alignment horizontal="center"/>
    </xf>
    <xf numFmtId="0" fontId="0" fillId="0" borderId="0" xfId="137" applyNumberFormat="1" applyFont="1" applyFill="1" applyAlignment="1">
      <alignment horizontal="center"/>
    </xf>
    <xf numFmtId="0" fontId="0" fillId="0" borderId="0" xfId="137" applyNumberFormat="1" applyFont="1" applyFill="1" applyBorder="1" applyAlignment="1">
      <alignment horizontal="center"/>
    </xf>
    <xf numFmtId="41" fontId="0" fillId="0" borderId="0" xfId="137" applyNumberFormat="1" applyFont="1" applyFill="1" applyAlignment="1">
      <alignment horizontal="right"/>
    </xf>
    <xf numFmtId="166" fontId="0" fillId="0" borderId="0" xfId="256" applyNumberFormat="1" applyFont="1"/>
    <xf numFmtId="167" fontId="0" fillId="0" borderId="0" xfId="137" applyNumberFormat="1" applyFont="1" applyFill="1" applyBorder="1" applyAlignment="1">
      <alignment horizontal="right"/>
    </xf>
    <xf numFmtId="167" fontId="0" fillId="0" borderId="0" xfId="137" applyNumberFormat="1" applyFont="1" applyFill="1" applyBorder="1" applyAlignment="1"/>
    <xf numFmtId="166" fontId="0" fillId="0" borderId="0" xfId="256" applyNumberFormat="1" applyFont="1" applyAlignment="1">
      <alignment horizontal="right"/>
    </xf>
    <xf numFmtId="166" fontId="0" fillId="0" borderId="22" xfId="0" applyNumberFormat="1" applyBorder="1"/>
    <xf numFmtId="167" fontId="0" fillId="0" borderId="22" xfId="137" applyNumberFormat="1" applyFont="1" applyFill="1" applyBorder="1" applyAlignment="1"/>
    <xf numFmtId="166" fontId="0" fillId="0" borderId="0" xfId="0" applyNumberFormat="1"/>
    <xf numFmtId="166" fontId="0" fillId="0" borderId="21" xfId="256" applyNumberFormat="1" applyFont="1" applyBorder="1"/>
    <xf numFmtId="167" fontId="0" fillId="0" borderId="21" xfId="137" applyNumberFormat="1" applyFont="1" applyFill="1" applyBorder="1" applyAlignment="1"/>
    <xf numFmtId="0" fontId="15" fillId="0" borderId="0" xfId="256" applyFont="1"/>
    <xf numFmtId="37" fontId="0" fillId="0" borderId="21" xfId="0" applyNumberFormat="1" applyBorder="1" applyAlignment="1">
      <alignment horizontal="right" vertical="center"/>
    </xf>
    <xf numFmtId="37" fontId="0" fillId="0" borderId="21" xfId="0" applyNumberFormat="1" applyBorder="1" applyAlignment="1">
      <alignment vertical="center"/>
    </xf>
    <xf numFmtId="167" fontId="0" fillId="0" borderId="0" xfId="137" applyNumberFormat="1" applyFont="1" applyFill="1" applyBorder="1" applyAlignment="1">
      <alignment vertical="center"/>
    </xf>
    <xf numFmtId="41" fontId="0" fillId="0" borderId="21" xfId="148" applyNumberFormat="1" applyFont="1" applyFill="1" applyBorder="1" applyAlignment="1">
      <alignment horizontal="right" vertical="center"/>
    </xf>
    <xf numFmtId="41" fontId="0" fillId="0" borderId="6" xfId="0" applyNumberForma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3" fontId="0" fillId="0" borderId="0" xfId="150" applyFont="1" applyFill="1" applyBorder="1" applyAlignment="1">
      <alignment horizontal="right" vertical="center"/>
    </xf>
    <xf numFmtId="0" fontId="0" fillId="0" borderId="6" xfId="137" quotePrefix="1" applyNumberFormat="1" applyFont="1" applyFill="1" applyBorder="1" applyAlignment="1">
      <alignment horizontal="center"/>
    </xf>
    <xf numFmtId="167" fontId="2" fillId="0" borderId="0" xfId="137" applyNumberFormat="1" applyFont="1" applyFill="1" applyAlignment="1">
      <alignment horizontal="center"/>
    </xf>
    <xf numFmtId="167" fontId="2" fillId="0" borderId="0" xfId="137" applyNumberFormat="1" applyFont="1" applyFill="1" applyBorder="1" applyAlignment="1">
      <alignment horizontal="center"/>
    </xf>
    <xf numFmtId="167" fontId="2" fillId="0" borderId="0" xfId="137" applyNumberFormat="1" applyFont="1" applyFill="1" applyBorder="1" applyAlignment="1">
      <alignment horizontal="center" vertical="center"/>
    </xf>
    <xf numFmtId="0" fontId="0" fillId="0" borderId="6" xfId="137" applyNumberFormat="1" applyFont="1" applyFill="1" applyBorder="1" applyAlignment="1">
      <alignment horizontal="center"/>
    </xf>
    <xf numFmtId="167" fontId="5" fillId="0" borderId="0" xfId="137" applyNumberFormat="1" applyFont="1" applyFill="1" applyAlignment="1">
      <alignment horizontal="right"/>
    </xf>
    <xf numFmtId="167" fontId="2" fillId="0" borderId="0" xfId="137" applyNumberFormat="1" applyFont="1" applyFill="1" applyAlignment="1">
      <alignment horizontal="center" vertical="center"/>
    </xf>
    <xf numFmtId="0" fontId="0" fillId="0" borderId="6" xfId="137" quotePrefix="1" applyNumberFormat="1" applyFont="1" applyFill="1" applyBorder="1" applyAlignment="1">
      <alignment horizontal="center" vertical="center"/>
    </xf>
    <xf numFmtId="167" fontId="5" fillId="0" borderId="0" xfId="137" applyNumberFormat="1" applyFont="1" applyFill="1" applyAlignment="1">
      <alignment horizontal="right" vertical="center"/>
    </xf>
    <xf numFmtId="167" fontId="2" fillId="0" borderId="21" xfId="137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</cellXfs>
  <cellStyles count="436">
    <cellStyle name="??" xfId="1" xr:uid="{00000000-0005-0000-0000-000000000000}"/>
    <cellStyle name="?? [0.00]_ADMAG" xfId="2" xr:uid="{00000000-0005-0000-0000-000001000000}"/>
    <cellStyle name="???" xfId="3" xr:uid="{00000000-0005-0000-0000-000002000000}"/>
    <cellStyle name="???? [0.00]_ADMAG" xfId="4" xr:uid="{00000000-0005-0000-0000-000003000000}"/>
    <cellStyle name="?????????????????" xfId="5" xr:uid="{00000000-0005-0000-0000-000004000000}"/>
    <cellStyle name="????????????????? [0]_MOGAS97" xfId="6" xr:uid="{00000000-0005-0000-0000-000005000000}"/>
    <cellStyle name="??????????????????? [0]_MOGAS97" xfId="7" xr:uid="{00000000-0005-0000-0000-000006000000}"/>
    <cellStyle name="???????????????????_MOGAS97" xfId="8" xr:uid="{00000000-0005-0000-0000-000007000000}"/>
    <cellStyle name="?????????????????_MOGAS97" xfId="9" xr:uid="{00000000-0005-0000-0000-000008000000}"/>
    <cellStyle name="????_ADMAG" xfId="10" xr:uid="{00000000-0005-0000-0000-000009000000}"/>
    <cellStyle name="???[0]_liz-ss" xfId="11" xr:uid="{00000000-0005-0000-0000-00000A000000}"/>
    <cellStyle name="???_'01.11" xfId="12" xr:uid="{00000000-0005-0000-0000-00000B000000}"/>
    <cellStyle name="??_ADMAG" xfId="13" xr:uid="{00000000-0005-0000-0000-00000C000000}"/>
    <cellStyle name="’??? [0.00]_TMCA Spreadsheet(body)" xfId="14" xr:uid="{00000000-0005-0000-0000-00000D000000}"/>
    <cellStyle name="’???_TMCA Spreadsheet(body)" xfId="15" xr:uid="{00000000-0005-0000-0000-00000E000000}"/>
    <cellStyle name="•W?_TMCA Spreadsheet(body)" xfId="16" xr:uid="{00000000-0005-0000-0000-00000F000000}"/>
    <cellStyle name="20 % - Akzent1" xfId="17" xr:uid="{00000000-0005-0000-0000-000010000000}"/>
    <cellStyle name="20 % - Akzent2" xfId="18" xr:uid="{00000000-0005-0000-0000-000011000000}"/>
    <cellStyle name="20 % - Akzent3" xfId="19" xr:uid="{00000000-0005-0000-0000-000012000000}"/>
    <cellStyle name="20 % - Akzent4" xfId="20" xr:uid="{00000000-0005-0000-0000-000013000000}"/>
    <cellStyle name="20 % - Akzent5" xfId="21" xr:uid="{00000000-0005-0000-0000-000014000000}"/>
    <cellStyle name="20 % - Akzent6" xfId="22" xr:uid="{00000000-0005-0000-0000-000015000000}"/>
    <cellStyle name="20% - Accent1 2" xfId="23" xr:uid="{00000000-0005-0000-0000-000016000000}"/>
    <cellStyle name="20% - Accent1 3" xfId="24" xr:uid="{00000000-0005-0000-0000-000017000000}"/>
    <cellStyle name="20% - Accent2 2" xfId="25" xr:uid="{00000000-0005-0000-0000-000018000000}"/>
    <cellStyle name="20% - Accent2 3" xfId="26" xr:uid="{00000000-0005-0000-0000-000019000000}"/>
    <cellStyle name="20% - Accent3 2" xfId="27" xr:uid="{00000000-0005-0000-0000-00001A000000}"/>
    <cellStyle name="20% - Accent3 3" xfId="28" xr:uid="{00000000-0005-0000-0000-00001B000000}"/>
    <cellStyle name="20% - Accent4 2" xfId="29" xr:uid="{00000000-0005-0000-0000-00001C000000}"/>
    <cellStyle name="20% - Accent4 3" xfId="30" xr:uid="{00000000-0005-0000-0000-00001D000000}"/>
    <cellStyle name="20% - Accent5 2" xfId="31" xr:uid="{00000000-0005-0000-0000-00001E000000}"/>
    <cellStyle name="20% - Accent5 3" xfId="32" xr:uid="{00000000-0005-0000-0000-00001F000000}"/>
    <cellStyle name="20% - Accent6 2" xfId="33" xr:uid="{00000000-0005-0000-0000-000020000000}"/>
    <cellStyle name="20% - Accent6 3" xfId="34" xr:uid="{00000000-0005-0000-0000-000021000000}"/>
    <cellStyle name="20% - ส่วนที่ถูกเน้น1" xfId="35" xr:uid="{00000000-0005-0000-0000-000022000000}"/>
    <cellStyle name="20% - ส่วนที่ถูกเน้น2" xfId="36" xr:uid="{00000000-0005-0000-0000-000023000000}"/>
    <cellStyle name="20% - ส่วนที่ถูกเน้น3" xfId="37" xr:uid="{00000000-0005-0000-0000-000024000000}"/>
    <cellStyle name="20% - ส่วนที่ถูกเน้น4" xfId="38" xr:uid="{00000000-0005-0000-0000-000025000000}"/>
    <cellStyle name="20% - ส่วนที่ถูกเน้น5" xfId="39" xr:uid="{00000000-0005-0000-0000-000026000000}"/>
    <cellStyle name="20% - ส่วนที่ถูกเน้น6" xfId="40" xr:uid="{00000000-0005-0000-0000-000027000000}"/>
    <cellStyle name="40 % - Akzent1" xfId="41" xr:uid="{00000000-0005-0000-0000-000028000000}"/>
    <cellStyle name="40 % - Akzent2" xfId="42" xr:uid="{00000000-0005-0000-0000-000029000000}"/>
    <cellStyle name="40 % - Akzent3" xfId="43" xr:uid="{00000000-0005-0000-0000-00002A000000}"/>
    <cellStyle name="40 % - Akzent4" xfId="44" xr:uid="{00000000-0005-0000-0000-00002B000000}"/>
    <cellStyle name="40 % - Akzent5" xfId="45" xr:uid="{00000000-0005-0000-0000-00002C000000}"/>
    <cellStyle name="40 % - Akzent6" xfId="46" xr:uid="{00000000-0005-0000-0000-00002D000000}"/>
    <cellStyle name="40% - Accent1 2" xfId="47" xr:uid="{00000000-0005-0000-0000-00002E000000}"/>
    <cellStyle name="40% - Accent1 3" xfId="48" xr:uid="{00000000-0005-0000-0000-00002F000000}"/>
    <cellStyle name="40% - Accent2 2" xfId="49" xr:uid="{00000000-0005-0000-0000-000030000000}"/>
    <cellStyle name="40% - Accent2 3" xfId="50" xr:uid="{00000000-0005-0000-0000-000031000000}"/>
    <cellStyle name="40% - Accent3 2" xfId="51" xr:uid="{00000000-0005-0000-0000-000032000000}"/>
    <cellStyle name="40% - Accent3 3" xfId="52" xr:uid="{00000000-0005-0000-0000-000033000000}"/>
    <cellStyle name="40% - Accent4 2" xfId="53" xr:uid="{00000000-0005-0000-0000-000034000000}"/>
    <cellStyle name="40% - Accent4 3" xfId="54" xr:uid="{00000000-0005-0000-0000-000035000000}"/>
    <cellStyle name="40% - Accent5 2" xfId="55" xr:uid="{00000000-0005-0000-0000-000036000000}"/>
    <cellStyle name="40% - Accent5 3" xfId="56" xr:uid="{00000000-0005-0000-0000-000037000000}"/>
    <cellStyle name="40% - Accent6 2" xfId="57" xr:uid="{00000000-0005-0000-0000-000038000000}"/>
    <cellStyle name="40% - Accent6 3" xfId="58" xr:uid="{00000000-0005-0000-0000-000039000000}"/>
    <cellStyle name="40% - ส่วนที่ถูกเน้น1" xfId="59" xr:uid="{00000000-0005-0000-0000-00003A000000}"/>
    <cellStyle name="40% - ส่วนที่ถูกเน้น2" xfId="60" xr:uid="{00000000-0005-0000-0000-00003B000000}"/>
    <cellStyle name="40% - ส่วนที่ถูกเน้น3" xfId="61" xr:uid="{00000000-0005-0000-0000-00003C000000}"/>
    <cellStyle name="40% - ส่วนที่ถูกเน้น4" xfId="62" xr:uid="{00000000-0005-0000-0000-00003D000000}"/>
    <cellStyle name="40% - ส่วนที่ถูกเน้น5" xfId="63" xr:uid="{00000000-0005-0000-0000-00003E000000}"/>
    <cellStyle name="40% - ส่วนที่ถูกเน้น6" xfId="64" xr:uid="{00000000-0005-0000-0000-00003F000000}"/>
    <cellStyle name="594941.25" xfId="65" xr:uid="{00000000-0005-0000-0000-000040000000}"/>
    <cellStyle name="60 % - Akzent1" xfId="66" xr:uid="{00000000-0005-0000-0000-000041000000}"/>
    <cellStyle name="60 % - Akzent2" xfId="67" xr:uid="{00000000-0005-0000-0000-000042000000}"/>
    <cellStyle name="60 % - Akzent3" xfId="68" xr:uid="{00000000-0005-0000-0000-000043000000}"/>
    <cellStyle name="60 % - Akzent4" xfId="69" xr:uid="{00000000-0005-0000-0000-000044000000}"/>
    <cellStyle name="60 % - Akzent5" xfId="70" xr:uid="{00000000-0005-0000-0000-000045000000}"/>
    <cellStyle name="60 % - Akzent6" xfId="71" xr:uid="{00000000-0005-0000-0000-000046000000}"/>
    <cellStyle name="60% - Accent1 2" xfId="72" xr:uid="{00000000-0005-0000-0000-000047000000}"/>
    <cellStyle name="60% - Accent1 3" xfId="73" xr:uid="{00000000-0005-0000-0000-000048000000}"/>
    <cellStyle name="60% - Accent2 2" xfId="74" xr:uid="{00000000-0005-0000-0000-000049000000}"/>
    <cellStyle name="60% - Accent2 3" xfId="75" xr:uid="{00000000-0005-0000-0000-00004A000000}"/>
    <cellStyle name="60% - Accent3 2" xfId="76" xr:uid="{00000000-0005-0000-0000-00004B000000}"/>
    <cellStyle name="60% - Accent3 3" xfId="77" xr:uid="{00000000-0005-0000-0000-00004C000000}"/>
    <cellStyle name="60% - Accent4 2" xfId="78" xr:uid="{00000000-0005-0000-0000-00004D000000}"/>
    <cellStyle name="60% - Accent4 3" xfId="79" xr:uid="{00000000-0005-0000-0000-00004E000000}"/>
    <cellStyle name="60% - Accent5 2" xfId="80" xr:uid="{00000000-0005-0000-0000-00004F000000}"/>
    <cellStyle name="60% - Accent5 3" xfId="81" xr:uid="{00000000-0005-0000-0000-000050000000}"/>
    <cellStyle name="60% - Accent6 2" xfId="82" xr:uid="{00000000-0005-0000-0000-000051000000}"/>
    <cellStyle name="60% - Accent6 3" xfId="83" xr:uid="{00000000-0005-0000-0000-000052000000}"/>
    <cellStyle name="60% - ส่วนที่ถูกเน้น1" xfId="84" xr:uid="{00000000-0005-0000-0000-000053000000}"/>
    <cellStyle name="60% - ส่วนที่ถูกเน้น2" xfId="85" xr:uid="{00000000-0005-0000-0000-000054000000}"/>
    <cellStyle name="60% - ส่วนที่ถูกเน้น3" xfId="86" xr:uid="{00000000-0005-0000-0000-000055000000}"/>
    <cellStyle name="60% - ส่วนที่ถูกเน้น4" xfId="87" xr:uid="{00000000-0005-0000-0000-000056000000}"/>
    <cellStyle name="60% - ส่วนที่ถูกเน้น5" xfId="88" xr:uid="{00000000-0005-0000-0000-000057000000}"/>
    <cellStyle name="60% - ส่วนที่ถูกเน้น6" xfId="89" xr:uid="{00000000-0005-0000-0000-000058000000}"/>
    <cellStyle name="75" xfId="90" xr:uid="{00000000-0005-0000-0000-000059000000}"/>
    <cellStyle name="AA FRAME" xfId="91" xr:uid="{00000000-0005-0000-0000-00005A000000}"/>
    <cellStyle name="AA HEADING" xfId="92" xr:uid="{00000000-0005-0000-0000-00005B000000}"/>
    <cellStyle name="AA INITIALS" xfId="93" xr:uid="{00000000-0005-0000-0000-00005C000000}"/>
    <cellStyle name="AA INPUT" xfId="94" xr:uid="{00000000-0005-0000-0000-00005D000000}"/>
    <cellStyle name="AA LOCK" xfId="95" xr:uid="{00000000-0005-0000-0000-00005E000000}"/>
    <cellStyle name="AA MGR NAME" xfId="96" xr:uid="{00000000-0005-0000-0000-00005F000000}"/>
    <cellStyle name="AA NORMAL" xfId="97" xr:uid="{00000000-0005-0000-0000-000060000000}"/>
    <cellStyle name="AA NUMBER" xfId="98" xr:uid="{00000000-0005-0000-0000-000061000000}"/>
    <cellStyle name="AA NUMBER2" xfId="99" xr:uid="{00000000-0005-0000-0000-000062000000}"/>
    <cellStyle name="AA QUESTION" xfId="100" xr:uid="{00000000-0005-0000-0000-000063000000}"/>
    <cellStyle name="AA SHADE" xfId="101" xr:uid="{00000000-0005-0000-0000-000064000000}"/>
    <cellStyle name="Accent1 2" xfId="102" xr:uid="{00000000-0005-0000-0000-000065000000}"/>
    <cellStyle name="Accent1 3" xfId="103" xr:uid="{00000000-0005-0000-0000-000066000000}"/>
    <cellStyle name="Accent2 2" xfId="104" xr:uid="{00000000-0005-0000-0000-000067000000}"/>
    <cellStyle name="Accent2 3" xfId="105" xr:uid="{00000000-0005-0000-0000-000068000000}"/>
    <cellStyle name="Accent3 2" xfId="106" xr:uid="{00000000-0005-0000-0000-000069000000}"/>
    <cellStyle name="Accent3 3" xfId="107" xr:uid="{00000000-0005-0000-0000-00006A000000}"/>
    <cellStyle name="Accent4 2" xfId="108" xr:uid="{00000000-0005-0000-0000-00006B000000}"/>
    <cellStyle name="Accent4 3" xfId="109" xr:uid="{00000000-0005-0000-0000-00006C000000}"/>
    <cellStyle name="Accent5 2" xfId="110" xr:uid="{00000000-0005-0000-0000-00006D000000}"/>
    <cellStyle name="Accent5 3" xfId="111" xr:uid="{00000000-0005-0000-0000-00006E000000}"/>
    <cellStyle name="Accent6 2" xfId="112" xr:uid="{00000000-0005-0000-0000-00006F000000}"/>
    <cellStyle name="Accent6 3" xfId="113" xr:uid="{00000000-0005-0000-0000-000070000000}"/>
    <cellStyle name="Akzent1" xfId="114" xr:uid="{00000000-0005-0000-0000-000071000000}"/>
    <cellStyle name="Akzent2" xfId="115" xr:uid="{00000000-0005-0000-0000-000072000000}"/>
    <cellStyle name="Akzent3" xfId="116" xr:uid="{00000000-0005-0000-0000-000073000000}"/>
    <cellStyle name="Akzent4" xfId="117" xr:uid="{00000000-0005-0000-0000-000074000000}"/>
    <cellStyle name="Akzent5" xfId="118" xr:uid="{00000000-0005-0000-0000-000075000000}"/>
    <cellStyle name="Akzent6" xfId="119" xr:uid="{00000000-0005-0000-0000-000076000000}"/>
    <cellStyle name="Ausgabe" xfId="120" xr:uid="{00000000-0005-0000-0000-000077000000}"/>
    <cellStyle name="Bad 2" xfId="121" xr:uid="{00000000-0005-0000-0000-000078000000}"/>
    <cellStyle name="Bad 3" xfId="122" xr:uid="{00000000-0005-0000-0000-000079000000}"/>
    <cellStyle name="Berechnung" xfId="123" xr:uid="{00000000-0005-0000-0000-00007A000000}"/>
    <cellStyle name="Border" xfId="124" xr:uid="{00000000-0005-0000-0000-00007B000000}"/>
    <cellStyle name="Calc Currency (0)" xfId="125" xr:uid="{00000000-0005-0000-0000-00007C000000}"/>
    <cellStyle name="Calc Currency (2)" xfId="126" xr:uid="{00000000-0005-0000-0000-00007D000000}"/>
    <cellStyle name="Calc Percent (0)" xfId="127" xr:uid="{00000000-0005-0000-0000-00007E000000}"/>
    <cellStyle name="Calc Percent (1)" xfId="128" xr:uid="{00000000-0005-0000-0000-00007F000000}"/>
    <cellStyle name="Calc Percent (2)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3" xfId="134" xr:uid="{00000000-0005-0000-0000-000085000000}"/>
    <cellStyle name="Check Cell 2" xfId="135" xr:uid="{00000000-0005-0000-0000-000086000000}"/>
    <cellStyle name="Check Cell 3" xfId="136" xr:uid="{00000000-0005-0000-0000-000087000000}"/>
    <cellStyle name="Comma" xfId="137" builtinId="3"/>
    <cellStyle name="Comma  - Style1" xfId="138" xr:uid="{00000000-0005-0000-0000-000089000000}"/>
    <cellStyle name="Comma  - Style2" xfId="139" xr:uid="{00000000-0005-0000-0000-00008A000000}"/>
    <cellStyle name="Comma  - Style3" xfId="140" xr:uid="{00000000-0005-0000-0000-00008B000000}"/>
    <cellStyle name="Comma  - Style4" xfId="141" xr:uid="{00000000-0005-0000-0000-00008C000000}"/>
    <cellStyle name="Comma  - Style5" xfId="142" xr:uid="{00000000-0005-0000-0000-00008D000000}"/>
    <cellStyle name="Comma  - Style6" xfId="143" xr:uid="{00000000-0005-0000-0000-00008E000000}"/>
    <cellStyle name="Comma  - Style7" xfId="144" xr:uid="{00000000-0005-0000-0000-00008F000000}"/>
    <cellStyle name="Comma  - Style8" xfId="145" xr:uid="{00000000-0005-0000-0000-000090000000}"/>
    <cellStyle name="Comma [00]" xfId="146" xr:uid="{00000000-0005-0000-0000-000091000000}"/>
    <cellStyle name="Comma 10" xfId="147" xr:uid="{00000000-0005-0000-0000-000092000000}"/>
    <cellStyle name="Comma 2" xfId="148" xr:uid="{00000000-0005-0000-0000-000093000000}"/>
    <cellStyle name="Comma 2 10" xfId="149" xr:uid="{00000000-0005-0000-0000-000094000000}"/>
    <cellStyle name="Comma 2 2" xfId="150" xr:uid="{00000000-0005-0000-0000-000095000000}"/>
    <cellStyle name="Comma 2 2 14" xfId="151" xr:uid="{00000000-0005-0000-0000-000096000000}"/>
    <cellStyle name="Comma 2 2 2" xfId="152" xr:uid="{00000000-0005-0000-0000-000097000000}"/>
    <cellStyle name="Comma 2 3" xfId="153" xr:uid="{00000000-0005-0000-0000-000098000000}"/>
    <cellStyle name="Comma 2 4" xfId="154" xr:uid="{00000000-0005-0000-0000-000099000000}"/>
    <cellStyle name="Comma 2 5" xfId="155" xr:uid="{00000000-0005-0000-0000-00009A000000}"/>
    <cellStyle name="Comma 2 6" xfId="156" xr:uid="{00000000-0005-0000-0000-00009B000000}"/>
    <cellStyle name="Comma 3" xfId="157" xr:uid="{00000000-0005-0000-0000-00009C000000}"/>
    <cellStyle name="Comma 3 2" xfId="158" xr:uid="{00000000-0005-0000-0000-00009D000000}"/>
    <cellStyle name="Comma 4" xfId="159" xr:uid="{00000000-0005-0000-0000-00009E000000}"/>
    <cellStyle name="Comma 5" xfId="160" xr:uid="{00000000-0005-0000-0000-00009F000000}"/>
    <cellStyle name="Comma 6" xfId="161" xr:uid="{00000000-0005-0000-0000-0000A0000000}"/>
    <cellStyle name="Comma 7" xfId="162" xr:uid="{00000000-0005-0000-0000-0000A1000000}"/>
    <cellStyle name="Comma 8" xfId="163" xr:uid="{00000000-0005-0000-0000-0000A2000000}"/>
    <cellStyle name="Comma 9" xfId="164" xr:uid="{00000000-0005-0000-0000-0000A3000000}"/>
    <cellStyle name="comma zerodec" xfId="165" xr:uid="{00000000-0005-0000-0000-0000A4000000}"/>
    <cellStyle name="Comma0" xfId="166" xr:uid="{00000000-0005-0000-0000-0000A5000000}"/>
    <cellStyle name="Copied" xfId="167" xr:uid="{00000000-0005-0000-0000-0000A6000000}"/>
    <cellStyle name="Curren - Style3" xfId="168" xr:uid="{00000000-0005-0000-0000-0000A7000000}"/>
    <cellStyle name="Curren - Style4" xfId="169" xr:uid="{00000000-0005-0000-0000-0000A8000000}"/>
    <cellStyle name="Currency [00]" xfId="170" xr:uid="{00000000-0005-0000-0000-0000A9000000}"/>
    <cellStyle name="Currency0" xfId="171" xr:uid="{00000000-0005-0000-0000-0000AA000000}"/>
    <cellStyle name="Currency1" xfId="172" xr:uid="{00000000-0005-0000-0000-0000AB000000}"/>
    <cellStyle name="Currency2" xfId="173" xr:uid="{00000000-0005-0000-0000-0000AC000000}"/>
    <cellStyle name="Dan" xfId="174" xr:uid="{00000000-0005-0000-0000-0000AD000000}"/>
    <cellStyle name="Date" xfId="175" xr:uid="{00000000-0005-0000-0000-0000AE000000}"/>
    <cellStyle name="Date Short" xfId="176" xr:uid="{00000000-0005-0000-0000-0000AF000000}"/>
    <cellStyle name="DELTA" xfId="177" xr:uid="{00000000-0005-0000-0000-0000B0000000}"/>
    <cellStyle name="Dezimal [0]_35ERI8T2gbIEMixb4v26icuOo" xfId="178" xr:uid="{00000000-0005-0000-0000-0000B1000000}"/>
    <cellStyle name="Dezimal_35ERI8T2gbIEMixb4v26icuOo" xfId="179" xr:uid="{00000000-0005-0000-0000-0000B2000000}"/>
    <cellStyle name="Dollar (zero dec)" xfId="180" xr:uid="{00000000-0005-0000-0000-0000B3000000}"/>
    <cellStyle name="Eingabe" xfId="181" xr:uid="{00000000-0005-0000-0000-0000B4000000}"/>
    <cellStyle name="Enter Currency (0)" xfId="182" xr:uid="{00000000-0005-0000-0000-0000B5000000}"/>
    <cellStyle name="Enter Currency (2)" xfId="183" xr:uid="{00000000-0005-0000-0000-0000B6000000}"/>
    <cellStyle name="Enter Units (0)" xfId="184" xr:uid="{00000000-0005-0000-0000-0000B7000000}"/>
    <cellStyle name="Enter Units (1)" xfId="185" xr:uid="{00000000-0005-0000-0000-0000B8000000}"/>
    <cellStyle name="Enter Units (2)" xfId="186" xr:uid="{00000000-0005-0000-0000-0000B9000000}"/>
    <cellStyle name="Entered" xfId="187" xr:uid="{00000000-0005-0000-0000-0000BA000000}"/>
    <cellStyle name="Ergebnis" xfId="188" xr:uid="{00000000-0005-0000-0000-0000BB000000}"/>
    <cellStyle name="Erklärender Text" xfId="189" xr:uid="{00000000-0005-0000-0000-0000BC000000}"/>
    <cellStyle name="Explanatory Text 2" xfId="190" xr:uid="{00000000-0005-0000-0000-0000BD000000}"/>
    <cellStyle name="Explanatory Text 3" xfId="191" xr:uid="{00000000-0005-0000-0000-0000BE000000}"/>
    <cellStyle name="Fixed" xfId="192" xr:uid="{00000000-0005-0000-0000-0000BF000000}"/>
    <cellStyle name="Format Number Column" xfId="193" xr:uid="{00000000-0005-0000-0000-0000C0000000}"/>
    <cellStyle name="Good 2" xfId="194" xr:uid="{00000000-0005-0000-0000-0000C1000000}"/>
    <cellStyle name="Good 3" xfId="195" xr:uid="{00000000-0005-0000-0000-0000C2000000}"/>
    <cellStyle name="Grey" xfId="196" xr:uid="{00000000-0005-0000-0000-0000C3000000}"/>
    <cellStyle name="Gut" xfId="197" xr:uid="{00000000-0005-0000-0000-0000C4000000}"/>
    <cellStyle name="Header1" xfId="198" xr:uid="{00000000-0005-0000-0000-0000C5000000}"/>
    <cellStyle name="Header2" xfId="199" xr:uid="{00000000-0005-0000-0000-0000C6000000}"/>
    <cellStyle name="Heading" xfId="200" xr:uid="{00000000-0005-0000-0000-0000C7000000}"/>
    <cellStyle name="Heading 1 2" xfId="201" xr:uid="{00000000-0005-0000-0000-0000C8000000}"/>
    <cellStyle name="Heading 1 3" xfId="202" xr:uid="{00000000-0005-0000-0000-0000C9000000}"/>
    <cellStyle name="Heading 2 2" xfId="203" xr:uid="{00000000-0005-0000-0000-0000CA000000}"/>
    <cellStyle name="Heading 2 3" xfId="204" xr:uid="{00000000-0005-0000-0000-0000CB000000}"/>
    <cellStyle name="Heading 3 2" xfId="205" xr:uid="{00000000-0005-0000-0000-0000CC000000}"/>
    <cellStyle name="Heading 3 3" xfId="206" xr:uid="{00000000-0005-0000-0000-0000CD000000}"/>
    <cellStyle name="Heading 4 2" xfId="207" xr:uid="{00000000-0005-0000-0000-0000CE000000}"/>
    <cellStyle name="Heading 4 3" xfId="208" xr:uid="{00000000-0005-0000-0000-0000CF000000}"/>
    <cellStyle name="Indent" xfId="209" xr:uid="{00000000-0005-0000-0000-0000D0000000}"/>
    <cellStyle name="Info_Main" xfId="210" xr:uid="{00000000-0005-0000-0000-0000D1000000}"/>
    <cellStyle name="Input [yellow]" xfId="211" xr:uid="{00000000-0005-0000-0000-0000D2000000}"/>
    <cellStyle name="Input 2" xfId="212" xr:uid="{00000000-0005-0000-0000-0000D3000000}"/>
    <cellStyle name="Input 3" xfId="213" xr:uid="{00000000-0005-0000-0000-0000D4000000}"/>
    <cellStyle name="InputCurrency" xfId="214" xr:uid="{00000000-0005-0000-0000-0000D5000000}"/>
    <cellStyle name="InputPercent1" xfId="215" xr:uid="{00000000-0005-0000-0000-0000D6000000}"/>
    <cellStyle name="KPMG Heading 1" xfId="216" xr:uid="{00000000-0005-0000-0000-0000D7000000}"/>
    <cellStyle name="KPMG Heading 2" xfId="217" xr:uid="{00000000-0005-0000-0000-0000D8000000}"/>
    <cellStyle name="KPMG Heading 3" xfId="218" xr:uid="{00000000-0005-0000-0000-0000D9000000}"/>
    <cellStyle name="KPMG Heading 4" xfId="219" xr:uid="{00000000-0005-0000-0000-0000DA000000}"/>
    <cellStyle name="KPMG Normal" xfId="220" xr:uid="{00000000-0005-0000-0000-0000DB000000}"/>
    <cellStyle name="KPMG Normal Text" xfId="221" xr:uid="{00000000-0005-0000-0000-0000DC000000}"/>
    <cellStyle name="left" xfId="222" xr:uid="{00000000-0005-0000-0000-0000DD000000}"/>
    <cellStyle name="Link Currency (0)" xfId="223" xr:uid="{00000000-0005-0000-0000-0000DE000000}"/>
    <cellStyle name="Link Currency (2)" xfId="224" xr:uid="{00000000-0005-0000-0000-0000DF000000}"/>
    <cellStyle name="Link Units (0)" xfId="225" xr:uid="{00000000-0005-0000-0000-0000E0000000}"/>
    <cellStyle name="Link Units (1)" xfId="226" xr:uid="{00000000-0005-0000-0000-0000E1000000}"/>
    <cellStyle name="Link Units (2)" xfId="227" xr:uid="{00000000-0005-0000-0000-0000E2000000}"/>
    <cellStyle name="Linked Cell 2" xfId="228" xr:uid="{00000000-0005-0000-0000-0000E3000000}"/>
    <cellStyle name="Linked Cell 3" xfId="229" xr:uid="{00000000-0005-0000-0000-0000E4000000}"/>
    <cellStyle name="Miglia - Stile1" xfId="230" xr:uid="{00000000-0005-0000-0000-0000E5000000}"/>
    <cellStyle name="Miglia - Stile2" xfId="231" xr:uid="{00000000-0005-0000-0000-0000E6000000}"/>
    <cellStyle name="Miglia - Stile3" xfId="232" xr:uid="{00000000-0005-0000-0000-0000E7000000}"/>
    <cellStyle name="Miglia - Stile4" xfId="233" xr:uid="{00000000-0005-0000-0000-0000E8000000}"/>
    <cellStyle name="Miglia - Stile5" xfId="234" xr:uid="{00000000-0005-0000-0000-0000E9000000}"/>
    <cellStyle name="Migliaia (0)" xfId="235" xr:uid="{00000000-0005-0000-0000-0000EA000000}"/>
    <cellStyle name="Milliers [0]_AR1194" xfId="236" xr:uid="{00000000-0005-0000-0000-0000EB000000}"/>
    <cellStyle name="Milliers_AR1194" xfId="237" xr:uid="{00000000-0005-0000-0000-0000EC000000}"/>
    <cellStyle name="Mon?taire [0]_AR1194" xfId="238" xr:uid="{00000000-0005-0000-0000-0000ED000000}"/>
    <cellStyle name="Mon?taire_AR1194" xfId="239" xr:uid="{00000000-0005-0000-0000-0000EE000000}"/>
    <cellStyle name="Monétaire [0]_laroux" xfId="240" xr:uid="{00000000-0005-0000-0000-0000EF000000}"/>
    <cellStyle name="Monétaire_laroux" xfId="241" xr:uid="{00000000-0005-0000-0000-0000F0000000}"/>
    <cellStyle name="Neutral 2" xfId="242" xr:uid="{00000000-0005-0000-0000-0000F1000000}"/>
    <cellStyle name="Neutral 3" xfId="243" xr:uid="{00000000-0005-0000-0000-0000F2000000}"/>
    <cellStyle name="no dec" xfId="244" xr:uid="{00000000-0005-0000-0000-0000F3000000}"/>
    <cellStyle name="Normal" xfId="0" builtinId="0"/>
    <cellStyle name="Normal - Stile6" xfId="245" xr:uid="{00000000-0005-0000-0000-0000F5000000}"/>
    <cellStyle name="Normal - Stile7" xfId="246" xr:uid="{00000000-0005-0000-0000-0000F6000000}"/>
    <cellStyle name="Normal - Stile8" xfId="247" xr:uid="{00000000-0005-0000-0000-0000F7000000}"/>
    <cellStyle name="Normal - Style1" xfId="248" xr:uid="{00000000-0005-0000-0000-0000F8000000}"/>
    <cellStyle name="Normal - Style2" xfId="249" xr:uid="{00000000-0005-0000-0000-0000F9000000}"/>
    <cellStyle name="Normal - Style5" xfId="250" xr:uid="{00000000-0005-0000-0000-0000FA000000}"/>
    <cellStyle name="Normal 10" xfId="251" xr:uid="{00000000-0005-0000-0000-0000FB000000}"/>
    <cellStyle name="Normal 11" xfId="252" xr:uid="{00000000-0005-0000-0000-0000FC000000}"/>
    <cellStyle name="Normal 12" xfId="253" xr:uid="{00000000-0005-0000-0000-0000FD000000}"/>
    <cellStyle name="Normal 13" xfId="254" xr:uid="{00000000-0005-0000-0000-0000FE000000}"/>
    <cellStyle name="Normal 14" xfId="255" xr:uid="{00000000-0005-0000-0000-0000FF000000}"/>
    <cellStyle name="Normal 2" xfId="256" xr:uid="{00000000-0005-0000-0000-000000010000}"/>
    <cellStyle name="Normal 2 2" xfId="257" xr:uid="{00000000-0005-0000-0000-000001010000}"/>
    <cellStyle name="Normal 2 3" xfId="258" xr:uid="{00000000-0005-0000-0000-000002010000}"/>
    <cellStyle name="Normal 3" xfId="259" xr:uid="{00000000-0005-0000-0000-000003010000}"/>
    <cellStyle name="Normal 3 2" xfId="260" xr:uid="{00000000-0005-0000-0000-000004010000}"/>
    <cellStyle name="Normal 3 2 2" xfId="261" xr:uid="{00000000-0005-0000-0000-000005010000}"/>
    <cellStyle name="Normal 3 3" xfId="262" xr:uid="{00000000-0005-0000-0000-000006010000}"/>
    <cellStyle name="Normal 4" xfId="263" xr:uid="{00000000-0005-0000-0000-000007010000}"/>
    <cellStyle name="Normal 4 2" xfId="264" xr:uid="{00000000-0005-0000-0000-000008010000}"/>
    <cellStyle name="Normal 4 2 2" xfId="265" xr:uid="{00000000-0005-0000-0000-000009010000}"/>
    <cellStyle name="Normal 4 2 3" xfId="266" xr:uid="{00000000-0005-0000-0000-00000A010000}"/>
    <cellStyle name="Normal 4 3" xfId="267" xr:uid="{00000000-0005-0000-0000-00000B010000}"/>
    <cellStyle name="Normal 5" xfId="268" xr:uid="{00000000-0005-0000-0000-00000C010000}"/>
    <cellStyle name="Normal 5 2" xfId="269" xr:uid="{00000000-0005-0000-0000-00000D010000}"/>
    <cellStyle name="Normal 6" xfId="270" xr:uid="{00000000-0005-0000-0000-00000E010000}"/>
    <cellStyle name="Normal 7" xfId="271" xr:uid="{00000000-0005-0000-0000-00000F010000}"/>
    <cellStyle name="Normal 8" xfId="272" xr:uid="{00000000-0005-0000-0000-000010010000}"/>
    <cellStyle name="Normal 9" xfId="273" xr:uid="{00000000-0005-0000-0000-000011010000}"/>
    <cellStyle name="Normal0" xfId="274" xr:uid="{00000000-0005-0000-0000-000012010000}"/>
    <cellStyle name="Note 2" xfId="275" xr:uid="{00000000-0005-0000-0000-000013010000}"/>
    <cellStyle name="Note 2 2" xfId="276" xr:uid="{00000000-0005-0000-0000-000014010000}"/>
    <cellStyle name="Note 3" xfId="277" xr:uid="{00000000-0005-0000-0000-000015010000}"/>
    <cellStyle name="Notiz" xfId="278" xr:uid="{00000000-0005-0000-0000-000016010000}"/>
    <cellStyle name="Output 2" xfId="279" xr:uid="{00000000-0005-0000-0000-000017010000}"/>
    <cellStyle name="Output 3" xfId="280" xr:uid="{00000000-0005-0000-0000-000018010000}"/>
    <cellStyle name="Output Amounts" xfId="281" xr:uid="{00000000-0005-0000-0000-000019010000}"/>
    <cellStyle name="Output Line Items" xfId="282" xr:uid="{00000000-0005-0000-0000-00001A010000}"/>
    <cellStyle name="PageSubTitle" xfId="283" xr:uid="{00000000-0005-0000-0000-00001B010000}"/>
    <cellStyle name="PageTitle" xfId="284" xr:uid="{00000000-0005-0000-0000-00001C010000}"/>
    <cellStyle name="Percent [0]" xfId="285" xr:uid="{00000000-0005-0000-0000-00001D010000}"/>
    <cellStyle name="Percent [00]" xfId="286" xr:uid="{00000000-0005-0000-0000-00001E010000}"/>
    <cellStyle name="Percent [2]" xfId="287" xr:uid="{00000000-0005-0000-0000-00001F010000}"/>
    <cellStyle name="Percent 12" xfId="288" xr:uid="{00000000-0005-0000-0000-000020010000}"/>
    <cellStyle name="Percent 2" xfId="289" xr:uid="{00000000-0005-0000-0000-000021010000}"/>
    <cellStyle name="Percent 2 2" xfId="290" xr:uid="{00000000-0005-0000-0000-000022010000}"/>
    <cellStyle name="Percent 3" xfId="291" xr:uid="{00000000-0005-0000-0000-000023010000}"/>
    <cellStyle name="Percent 4" xfId="292" xr:uid="{00000000-0005-0000-0000-000024010000}"/>
    <cellStyle name="Percent 5" xfId="293" xr:uid="{00000000-0005-0000-0000-000025010000}"/>
    <cellStyle name="PERCENTAGE" xfId="294" xr:uid="{00000000-0005-0000-0000-000026010000}"/>
    <cellStyle name="PLAN" xfId="295" xr:uid="{00000000-0005-0000-0000-000027010000}"/>
    <cellStyle name="PrePop Currency (0)" xfId="296" xr:uid="{00000000-0005-0000-0000-000028010000}"/>
    <cellStyle name="PrePop Currency (2)" xfId="297" xr:uid="{00000000-0005-0000-0000-000029010000}"/>
    <cellStyle name="PrePop Units (0)" xfId="298" xr:uid="{00000000-0005-0000-0000-00002A010000}"/>
    <cellStyle name="PrePop Units (1)" xfId="299" xr:uid="{00000000-0005-0000-0000-00002B010000}"/>
    <cellStyle name="PrePop Units (2)" xfId="300" xr:uid="{00000000-0005-0000-0000-00002C010000}"/>
    <cellStyle name="PSChar" xfId="301" xr:uid="{00000000-0005-0000-0000-00002D010000}"/>
    <cellStyle name="PSDate" xfId="302" xr:uid="{00000000-0005-0000-0000-00002E010000}"/>
    <cellStyle name="PSDec" xfId="303" xr:uid="{00000000-0005-0000-0000-00002F010000}"/>
    <cellStyle name="PSHeading" xfId="304" xr:uid="{00000000-0005-0000-0000-000030010000}"/>
    <cellStyle name="PSInt" xfId="305" xr:uid="{00000000-0005-0000-0000-000031010000}"/>
    <cellStyle name="PSSpacer" xfId="306" xr:uid="{00000000-0005-0000-0000-000032010000}"/>
    <cellStyle name="pwstyle" xfId="307" xr:uid="{00000000-0005-0000-0000-000033010000}"/>
    <cellStyle name="Quantity" xfId="308" xr:uid="{00000000-0005-0000-0000-000034010000}"/>
    <cellStyle name="RevList" xfId="309" xr:uid="{00000000-0005-0000-0000-000035010000}"/>
    <cellStyle name="SAPBEXaggData" xfId="310" xr:uid="{00000000-0005-0000-0000-000036010000}"/>
    <cellStyle name="SAPBEXaggDataEmph" xfId="311" xr:uid="{00000000-0005-0000-0000-000037010000}"/>
    <cellStyle name="SAPBEXaggItem" xfId="312" xr:uid="{00000000-0005-0000-0000-000038010000}"/>
    <cellStyle name="SAPBEXaggItemX" xfId="313" xr:uid="{00000000-0005-0000-0000-000039010000}"/>
    <cellStyle name="SAPBEXchaText" xfId="314" xr:uid="{00000000-0005-0000-0000-00003A010000}"/>
    <cellStyle name="SAPBEXexcBad7" xfId="315" xr:uid="{00000000-0005-0000-0000-00003B010000}"/>
    <cellStyle name="SAPBEXexcBad8" xfId="316" xr:uid="{00000000-0005-0000-0000-00003C010000}"/>
    <cellStyle name="SAPBEXexcBad9" xfId="317" xr:uid="{00000000-0005-0000-0000-00003D010000}"/>
    <cellStyle name="SAPBEXexcCritical4" xfId="318" xr:uid="{00000000-0005-0000-0000-00003E010000}"/>
    <cellStyle name="SAPBEXexcCritical5" xfId="319" xr:uid="{00000000-0005-0000-0000-00003F010000}"/>
    <cellStyle name="SAPBEXexcCritical6" xfId="320" xr:uid="{00000000-0005-0000-0000-000040010000}"/>
    <cellStyle name="SAPBEXexcGood1" xfId="321" xr:uid="{00000000-0005-0000-0000-000041010000}"/>
    <cellStyle name="SAPBEXexcGood2" xfId="322" xr:uid="{00000000-0005-0000-0000-000042010000}"/>
    <cellStyle name="SAPBEXexcGood3" xfId="323" xr:uid="{00000000-0005-0000-0000-000043010000}"/>
    <cellStyle name="SAPBEXfilterDrill" xfId="324" xr:uid="{00000000-0005-0000-0000-000044010000}"/>
    <cellStyle name="SAPBEXfilterItem" xfId="325" xr:uid="{00000000-0005-0000-0000-000045010000}"/>
    <cellStyle name="SAPBEXfilterText" xfId="326" xr:uid="{00000000-0005-0000-0000-000046010000}"/>
    <cellStyle name="SAPBEXformats" xfId="327" xr:uid="{00000000-0005-0000-0000-000047010000}"/>
    <cellStyle name="SAPBEXheaderItem" xfId="328" xr:uid="{00000000-0005-0000-0000-000048010000}"/>
    <cellStyle name="SAPBEXheaderText" xfId="329" xr:uid="{00000000-0005-0000-0000-000049010000}"/>
    <cellStyle name="SAPBEXHLevel0" xfId="330" xr:uid="{00000000-0005-0000-0000-00004A010000}"/>
    <cellStyle name="SAPBEXHLevel0X" xfId="331" xr:uid="{00000000-0005-0000-0000-00004B010000}"/>
    <cellStyle name="SAPBEXHLevel1" xfId="332" xr:uid="{00000000-0005-0000-0000-00004C010000}"/>
    <cellStyle name="SAPBEXHLevel1X" xfId="333" xr:uid="{00000000-0005-0000-0000-00004D010000}"/>
    <cellStyle name="SAPBEXHLevel2" xfId="334" xr:uid="{00000000-0005-0000-0000-00004E010000}"/>
    <cellStyle name="SAPBEXHLevel2X" xfId="335" xr:uid="{00000000-0005-0000-0000-00004F010000}"/>
    <cellStyle name="SAPBEXHLevel3" xfId="336" xr:uid="{00000000-0005-0000-0000-000050010000}"/>
    <cellStyle name="SAPBEXHLevel3X" xfId="337" xr:uid="{00000000-0005-0000-0000-000051010000}"/>
    <cellStyle name="SAPBEXresData" xfId="338" xr:uid="{00000000-0005-0000-0000-000052010000}"/>
    <cellStyle name="SAPBEXresDataEmph" xfId="339" xr:uid="{00000000-0005-0000-0000-000053010000}"/>
    <cellStyle name="SAPBEXresItem" xfId="340" xr:uid="{00000000-0005-0000-0000-000054010000}"/>
    <cellStyle name="SAPBEXresItemX" xfId="341" xr:uid="{00000000-0005-0000-0000-000055010000}"/>
    <cellStyle name="SAPBEXstdData" xfId="342" xr:uid="{00000000-0005-0000-0000-000056010000}"/>
    <cellStyle name="SAPBEXstdDataEmph" xfId="343" xr:uid="{00000000-0005-0000-0000-000057010000}"/>
    <cellStyle name="SAPBEXstdItem" xfId="344" xr:uid="{00000000-0005-0000-0000-000058010000}"/>
    <cellStyle name="SAPBEXstdItemX" xfId="345" xr:uid="{00000000-0005-0000-0000-000059010000}"/>
    <cellStyle name="SAPBEXtitle" xfId="346" xr:uid="{00000000-0005-0000-0000-00005A010000}"/>
    <cellStyle name="SAPBEXundefined" xfId="347" xr:uid="{00000000-0005-0000-0000-00005B010000}"/>
    <cellStyle name="SCH1" xfId="348" xr:uid="{00000000-0005-0000-0000-00005C010000}"/>
    <cellStyle name="Schlecht" xfId="349" xr:uid="{00000000-0005-0000-0000-00005D010000}"/>
    <cellStyle name="Standard_9912(4)" xfId="350" xr:uid="{00000000-0005-0000-0000-00005E010000}"/>
    <cellStyle name="Style 1" xfId="351" xr:uid="{00000000-0005-0000-0000-00005F010000}"/>
    <cellStyle name="style1" xfId="352" xr:uid="{00000000-0005-0000-0000-000060010000}"/>
    <cellStyle name="SubHeading" xfId="353" xr:uid="{00000000-0005-0000-0000-000061010000}"/>
    <cellStyle name="Subtotal" xfId="354" xr:uid="{00000000-0005-0000-0000-000062010000}"/>
    <cellStyle name="TED STANDARD" xfId="355" xr:uid="{00000000-0005-0000-0000-000063010000}"/>
    <cellStyle name="Text Indent A" xfId="356" xr:uid="{00000000-0005-0000-0000-000064010000}"/>
    <cellStyle name="Text Indent B" xfId="357" xr:uid="{00000000-0005-0000-0000-000065010000}"/>
    <cellStyle name="Text Indent C" xfId="358" xr:uid="{00000000-0005-0000-0000-000066010000}"/>
    <cellStyle name="Title 2" xfId="359" xr:uid="{00000000-0005-0000-0000-000067010000}"/>
    <cellStyle name="Title 3" xfId="360" xr:uid="{00000000-0005-0000-0000-000068010000}"/>
    <cellStyle name="Total 2" xfId="361" xr:uid="{00000000-0005-0000-0000-000069010000}"/>
    <cellStyle name="Total 3" xfId="362" xr:uid="{00000000-0005-0000-0000-00006A010000}"/>
    <cellStyle name="Überschrift" xfId="363" xr:uid="{00000000-0005-0000-0000-00006B010000}"/>
    <cellStyle name="Überschrift 1" xfId="364" xr:uid="{00000000-0005-0000-0000-00006C010000}"/>
    <cellStyle name="Überschrift 2" xfId="365" xr:uid="{00000000-0005-0000-0000-00006D010000}"/>
    <cellStyle name="Überschrift 3" xfId="366" xr:uid="{00000000-0005-0000-0000-00006E010000}"/>
    <cellStyle name="Überschrift 4" xfId="367" xr:uid="{00000000-0005-0000-0000-00006F010000}"/>
    <cellStyle name="Überschrift_Abraham verbl. OR 31.12.2011" xfId="368" xr:uid="{00000000-0005-0000-0000-000070010000}"/>
    <cellStyle name="Valuta (0)" xfId="369" xr:uid="{00000000-0005-0000-0000-000071010000}"/>
    <cellStyle name="Verknüpfte Zelle" xfId="370" xr:uid="{00000000-0005-0000-0000-000072010000}"/>
    <cellStyle name="Warnender Text" xfId="371" xr:uid="{00000000-0005-0000-0000-000073010000}"/>
    <cellStyle name="Warning Text 2" xfId="372" xr:uid="{00000000-0005-0000-0000-000074010000}"/>
    <cellStyle name="Warning Text 3" xfId="373" xr:uid="{00000000-0005-0000-0000-000075010000}"/>
    <cellStyle name="wrap" xfId="374" xr:uid="{00000000-0005-0000-0000-000076010000}"/>
    <cellStyle name="Wไhrung [0]_35ERI8T2gbIEMixb4v26icuOo" xfId="375" xr:uid="{00000000-0005-0000-0000-000077010000}"/>
    <cellStyle name="Wไhrung_35ERI8T2gbIEMixb4v26icuOo" xfId="376" xr:uid="{00000000-0005-0000-0000-000078010000}"/>
    <cellStyle name="Zelle überprüfen" xfId="377" xr:uid="{00000000-0005-0000-0000-000079010000}"/>
    <cellStyle name="ｵﾒﾁ｡ﾒﾃ爼ﾗ靉ﾁ篦ｧﾋﾅﾒﾂﾁﾔｵﾔ" xfId="378" xr:uid="{00000000-0005-0000-0000-00007A010000}"/>
    <cellStyle name="เครื่องหมายจุลภาค [0]_AP US" xfId="379" xr:uid="{00000000-0005-0000-0000-00007B010000}"/>
    <cellStyle name="เครื่องหมายจุลภาค_120010" xfId="380" xr:uid="{00000000-0005-0000-0000-00007C010000}"/>
    <cellStyle name="เครื่องหมายสกุลเงิน [0]_AP US" xfId="381" xr:uid="{00000000-0005-0000-0000-00007D010000}"/>
    <cellStyle name="เครื่องหมายสกุลเงิน_AP US" xfId="382" xr:uid="{00000000-0005-0000-0000-00007E010000}"/>
    <cellStyle name="เชื่อมโยงหลายมิติ" xfId="383" xr:uid="{00000000-0005-0000-0000-00007F010000}"/>
    <cellStyle name="เซลล์ตรวจสอบ" xfId="384" xr:uid="{00000000-0005-0000-0000-000080010000}"/>
    <cellStyle name="เซลล์ที่มีการเชื่อมโยง" xfId="385" xr:uid="{00000000-0005-0000-0000-000081010000}"/>
    <cellStyle name="แย่" xfId="386" xr:uid="{00000000-0005-0000-0000-000082010000}"/>
    <cellStyle name="แสดงผล" xfId="387" xr:uid="{00000000-0005-0000-0000-000083010000}"/>
    <cellStyle name="การคำนวณ" xfId="388" xr:uid="{00000000-0005-0000-0000-000084010000}"/>
    <cellStyle name="ข้อความเตือน" xfId="389" xr:uid="{00000000-0005-0000-0000-000085010000}"/>
    <cellStyle name="ข้อความอธิบาย" xfId="390" xr:uid="{00000000-0005-0000-0000-000086010000}"/>
    <cellStyle name="ชื่อเรื่อง" xfId="391" xr:uid="{00000000-0005-0000-0000-000087010000}"/>
    <cellStyle name="ณfน๔_NTCณ๘ป๙ (2)" xfId="392" xr:uid="{00000000-0005-0000-0000-000088010000}"/>
    <cellStyle name="ดี" xfId="393" xr:uid="{00000000-0005-0000-0000-000089010000}"/>
    <cellStyle name="ตามการเชื่อมโยงหลายมิติ" xfId="394" xr:uid="{00000000-0005-0000-0000-00008A010000}"/>
    <cellStyle name="น้บะภฒ_95" xfId="395" xr:uid="{00000000-0005-0000-0000-00008B010000}"/>
    <cellStyle name="ปกติ_01-Planing_&amp;_Booking" xfId="396" xr:uid="{00000000-0005-0000-0000-00008C010000}"/>
    <cellStyle name="ป้อนค่า" xfId="397" xr:uid="{00000000-0005-0000-0000-00008D010000}"/>
    <cellStyle name="ปานกลาง" xfId="398" xr:uid="{00000000-0005-0000-0000-00008E010000}"/>
    <cellStyle name="ผลรวม" xfId="399" xr:uid="{00000000-0005-0000-0000-00008F010000}"/>
    <cellStyle name="ฤ?ธถ [0]_95" xfId="400" xr:uid="{00000000-0005-0000-0000-000090010000}"/>
    <cellStyle name="ฤ?ธถ_95" xfId="401" xr:uid="{00000000-0005-0000-0000-000091010000}"/>
    <cellStyle name="ฤธถ [0]_95" xfId="402" xr:uid="{00000000-0005-0000-0000-000092010000}"/>
    <cellStyle name="ฤธถ_95" xfId="403" xr:uid="{00000000-0005-0000-0000-000093010000}"/>
    <cellStyle name="ลEญ [0]_laroux" xfId="404" xr:uid="{00000000-0005-0000-0000-000094010000}"/>
    <cellStyle name="ลEญ_laroux" xfId="405" xr:uid="{00000000-0005-0000-0000-000095010000}"/>
    <cellStyle name="ล๋ศญ [0]_95" xfId="406" xr:uid="{00000000-0005-0000-0000-000096010000}"/>
    <cellStyle name="ล๋ศญ_95" xfId="407" xr:uid="{00000000-0005-0000-0000-000097010000}"/>
    <cellStyle name="วฅมุ_4ฟ๙ฝวภ๛" xfId="408" xr:uid="{00000000-0005-0000-0000-000098010000}"/>
    <cellStyle name="ส่วนที่ถูกเน้น1" xfId="409" xr:uid="{00000000-0005-0000-0000-000099010000}"/>
    <cellStyle name="ส่วนที่ถูกเน้น2" xfId="410" xr:uid="{00000000-0005-0000-0000-00009A010000}"/>
    <cellStyle name="ส่วนที่ถูกเน้น3" xfId="411" xr:uid="{00000000-0005-0000-0000-00009B010000}"/>
    <cellStyle name="ส่วนที่ถูกเน้น4" xfId="412" xr:uid="{00000000-0005-0000-0000-00009C010000}"/>
    <cellStyle name="ส่วนที่ถูกเน้น5" xfId="413" xr:uid="{00000000-0005-0000-0000-00009D010000}"/>
    <cellStyle name="ส่วนที่ถูกเน้น6" xfId="414" xr:uid="{00000000-0005-0000-0000-00009E010000}"/>
    <cellStyle name="หมายเหตุ" xfId="415" xr:uid="{00000000-0005-0000-0000-00009F010000}"/>
    <cellStyle name="หมายเหตุ 2" xfId="416" xr:uid="{00000000-0005-0000-0000-0000A0010000}"/>
    <cellStyle name="หัวเรื่อง 1" xfId="417" xr:uid="{00000000-0005-0000-0000-0000A1010000}"/>
    <cellStyle name="หัวเรื่อง 2" xfId="418" xr:uid="{00000000-0005-0000-0000-0000A2010000}"/>
    <cellStyle name="หัวเรื่อง 3" xfId="419" xr:uid="{00000000-0005-0000-0000-0000A3010000}"/>
    <cellStyle name="หัวเรื่อง 4" xfId="420" xr:uid="{00000000-0005-0000-0000-0000A4010000}"/>
    <cellStyle name="_x001d_๐&quot;_x000c_์๒_x000c_฿U_x0001_ญ_x0005_J_x000f__x0007__x0001__x0001_" xfId="421" xr:uid="{00000000-0005-0000-0000-0000A5010000}"/>
    <cellStyle name="_x001d_๐๏%$ฟ&amp;_x0017__x000b__x0008_ศ_x001c__x001d__x0007__x0001__x0001_" xfId="422" xr:uid="{00000000-0005-0000-0000-0000A6010000}"/>
    <cellStyle name="一般_0006(1)" xfId="423" xr:uid="{00000000-0005-0000-0000-0000A7010000}"/>
    <cellStyle name="千分位[0]_LC (2)" xfId="424" xr:uid="{00000000-0005-0000-0000-0000A8010000}"/>
    <cellStyle name="千分位_LC (2)" xfId="425" xr:uid="{00000000-0005-0000-0000-0000A9010000}"/>
    <cellStyle name="未定義" xfId="426" xr:uid="{00000000-0005-0000-0000-0000AA010000}"/>
    <cellStyle name="桁区切り [0.00]_part price" xfId="427" xr:uid="{00000000-0005-0000-0000-0000AB010000}"/>
    <cellStyle name="桁区切り_part price" xfId="428" xr:uid="{00000000-0005-0000-0000-0000AC010000}"/>
    <cellStyle name="標準_05_AR862為替評価替え確認リスト印刷_帳票レイアウト" xfId="429" xr:uid="{00000000-0005-0000-0000-0000AD010000}"/>
    <cellStyle name="爼ﾗ靉ﾁ篦ｧﾋﾅﾒﾂﾁﾔｵﾔ" xfId="430" xr:uid="{00000000-0005-0000-0000-0000AE010000}"/>
    <cellStyle name="貨幣 [0]_liz-ss" xfId="431" xr:uid="{00000000-0005-0000-0000-0000AF010000}"/>
    <cellStyle name="貨幣[0]_LC (2)" xfId="432" xr:uid="{00000000-0005-0000-0000-0000B0010000}"/>
    <cellStyle name="貨幣_LC (2)" xfId="433" xr:uid="{00000000-0005-0000-0000-0000B1010000}"/>
    <cellStyle name="通貨 [0.00]_part price" xfId="434" xr:uid="{00000000-0005-0000-0000-0000B2010000}"/>
    <cellStyle name="通貨_part price" xfId="435" xr:uid="{00000000-0005-0000-0000-0000B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tabSelected="1" view="pageBreakPreview" zoomScale="85" zoomScaleNormal="100" zoomScaleSheetLayoutView="85" workbookViewId="0">
      <selection activeCell="C21" sqref="C21"/>
    </sheetView>
  </sheetViews>
  <sheetFormatPr defaultColWidth="9.1796875" defaultRowHeight="20.25" customHeight="1"/>
  <cols>
    <col min="1" max="1" width="42.90625" style="174" customWidth="1"/>
    <col min="2" max="2" width="6" style="169" customWidth="1"/>
    <col min="3" max="3" width="13.453125" style="2" customWidth="1"/>
    <col min="4" max="4" width="1.1796875" style="2" customWidth="1"/>
    <col min="5" max="5" width="13.453125" style="2" customWidth="1"/>
    <col min="6" max="6" width="1.1796875" style="2" customWidth="1"/>
    <col min="7" max="7" width="13.453125" style="2" customWidth="1"/>
    <col min="8" max="8" width="1.1796875" style="2" customWidth="1"/>
    <col min="9" max="9" width="13.453125" style="2" customWidth="1"/>
    <col min="10" max="16384" width="9.1796875" style="169"/>
  </cols>
  <sheetData>
    <row r="1" spans="1:9" ht="20.25" customHeight="1">
      <c r="A1" s="59" t="s">
        <v>0</v>
      </c>
    </row>
    <row r="2" spans="1:9" ht="20.25" customHeight="1">
      <c r="A2" s="59" t="s">
        <v>1</v>
      </c>
    </row>
    <row r="3" spans="1:9" ht="20.25" customHeight="1">
      <c r="A3" s="60" t="s">
        <v>2</v>
      </c>
    </row>
    <row r="4" spans="1:9" s="170" customFormat="1" ht="20.25" customHeight="1">
      <c r="A4" s="61"/>
      <c r="C4" s="171"/>
      <c r="D4" s="171"/>
      <c r="E4" s="171"/>
      <c r="F4" s="171"/>
      <c r="G4" s="203" t="s">
        <v>3</v>
      </c>
      <c r="H4" s="203"/>
      <c r="I4" s="203"/>
    </row>
    <row r="5" spans="1:9" s="170" customFormat="1" ht="21.5" customHeight="1">
      <c r="A5" s="61"/>
      <c r="C5" s="204" t="s">
        <v>4</v>
      </c>
      <c r="D5" s="204"/>
      <c r="E5" s="204"/>
      <c r="F5" s="204"/>
      <c r="G5" s="204" t="s">
        <v>5</v>
      </c>
      <c r="H5" s="204"/>
      <c r="I5" s="204"/>
    </row>
    <row r="6" spans="1:9" s="170" customFormat="1" ht="21.5" customHeight="1">
      <c r="A6" s="172"/>
      <c r="B6" s="173"/>
      <c r="C6" s="201" t="s">
        <v>6</v>
      </c>
      <c r="D6" s="201"/>
      <c r="E6" s="201"/>
      <c r="F6" s="201"/>
      <c r="G6" s="201" t="s">
        <v>7</v>
      </c>
      <c r="H6" s="201"/>
      <c r="I6" s="201"/>
    </row>
    <row r="7" spans="1:9" ht="21.5">
      <c r="B7" s="173"/>
      <c r="C7" s="198" t="s">
        <v>8</v>
      </c>
      <c r="D7" s="202"/>
      <c r="E7" s="202"/>
      <c r="F7" s="175"/>
      <c r="G7" s="198" t="s">
        <v>8</v>
      </c>
      <c r="H7" s="198"/>
      <c r="I7" s="198"/>
    </row>
    <row r="8" spans="1:9" ht="21.5">
      <c r="A8" s="62" t="s">
        <v>9</v>
      </c>
      <c r="B8" s="63" t="s">
        <v>10</v>
      </c>
      <c r="C8" s="176">
        <v>2023</v>
      </c>
      <c r="D8" s="177"/>
      <c r="E8" s="176">
        <v>2022</v>
      </c>
      <c r="F8" s="177"/>
      <c r="G8" s="176">
        <v>2023</v>
      </c>
      <c r="H8" s="177"/>
      <c r="I8" s="176">
        <v>2022</v>
      </c>
    </row>
    <row r="9" spans="1:9" ht="21.5">
      <c r="A9" s="64"/>
      <c r="B9" s="63"/>
      <c r="C9" s="178"/>
      <c r="D9" s="177"/>
      <c r="E9" s="178"/>
      <c r="F9" s="177"/>
      <c r="G9" s="178"/>
      <c r="H9" s="177"/>
      <c r="I9" s="178"/>
    </row>
    <row r="10" spans="1:9" ht="21.5">
      <c r="A10" s="65" t="s">
        <v>11</v>
      </c>
      <c r="B10" s="63"/>
      <c r="C10" s="171"/>
      <c r="D10" s="171"/>
      <c r="E10" s="171"/>
      <c r="F10" s="171"/>
      <c r="G10" s="171"/>
      <c r="H10" s="171"/>
      <c r="I10" s="171"/>
    </row>
    <row r="11" spans="1:9" ht="21.5">
      <c r="A11" s="66" t="s">
        <v>12</v>
      </c>
      <c r="B11" s="63">
        <v>5</v>
      </c>
      <c r="C11" s="68">
        <v>26135884</v>
      </c>
      <c r="D11" s="171"/>
      <c r="E11" s="68">
        <v>32949705</v>
      </c>
      <c r="F11" s="171"/>
      <c r="G11" s="68">
        <v>1459843</v>
      </c>
      <c r="H11" s="171"/>
      <c r="I11" s="68">
        <v>1902112</v>
      </c>
    </row>
    <row r="12" spans="1:9" ht="21.5">
      <c r="A12" s="66" t="s">
        <v>13</v>
      </c>
      <c r="B12" s="63">
        <v>29</v>
      </c>
      <c r="C12" s="68">
        <v>42351035</v>
      </c>
      <c r="D12" s="171"/>
      <c r="E12" s="68">
        <v>43220606</v>
      </c>
      <c r="F12" s="171"/>
      <c r="G12" s="179">
        <v>3498937</v>
      </c>
      <c r="H12" s="171"/>
      <c r="I12" s="179">
        <v>3162959</v>
      </c>
    </row>
    <row r="13" spans="1:9" ht="21.5">
      <c r="A13" s="67" t="s">
        <v>14</v>
      </c>
      <c r="B13" s="63">
        <v>4</v>
      </c>
      <c r="C13" s="179">
        <v>32949</v>
      </c>
      <c r="D13" s="171"/>
      <c r="E13" s="179">
        <v>0</v>
      </c>
      <c r="F13" s="171"/>
      <c r="G13" s="171">
        <v>15635280</v>
      </c>
      <c r="H13" s="171"/>
      <c r="I13" s="171">
        <v>8020339</v>
      </c>
    </row>
    <row r="14" spans="1:9" ht="21.5">
      <c r="A14" s="67" t="s">
        <v>262</v>
      </c>
      <c r="B14" s="63" t="s">
        <v>327</v>
      </c>
      <c r="C14" s="179">
        <v>975007</v>
      </c>
      <c r="D14" s="171"/>
      <c r="E14" s="179">
        <v>0</v>
      </c>
      <c r="F14" s="171"/>
      <c r="G14" s="179">
        <v>0</v>
      </c>
      <c r="H14" s="171"/>
      <c r="I14" s="179">
        <v>540000</v>
      </c>
    </row>
    <row r="15" spans="1:9" ht="21.5">
      <c r="A15" s="67" t="s">
        <v>15</v>
      </c>
      <c r="B15" s="63">
        <v>6</v>
      </c>
      <c r="C15" s="179">
        <v>69508151</v>
      </c>
      <c r="D15" s="171"/>
      <c r="E15" s="179">
        <v>83080346</v>
      </c>
      <c r="F15" s="171"/>
      <c r="G15" s="171">
        <v>2642979</v>
      </c>
      <c r="H15" s="171"/>
      <c r="I15" s="171">
        <v>2861340</v>
      </c>
    </row>
    <row r="16" spans="1:9" ht="21.5">
      <c r="A16" s="67" t="s">
        <v>16</v>
      </c>
      <c r="B16" s="63">
        <v>7</v>
      </c>
      <c r="C16" s="179">
        <v>55064952</v>
      </c>
      <c r="D16" s="180"/>
      <c r="E16" s="179">
        <v>54538803</v>
      </c>
      <c r="F16" s="180"/>
      <c r="G16" s="171">
        <v>691457</v>
      </c>
      <c r="H16" s="180"/>
      <c r="I16" s="171">
        <v>925579</v>
      </c>
    </row>
    <row r="17" spans="1:9" ht="21.5">
      <c r="A17" s="67" t="s">
        <v>17</v>
      </c>
      <c r="B17" s="63">
        <v>29</v>
      </c>
      <c r="C17" s="68">
        <v>951621</v>
      </c>
      <c r="D17" s="171"/>
      <c r="E17" s="68">
        <v>3265334</v>
      </c>
      <c r="F17" s="171"/>
      <c r="G17" s="179">
        <v>27145</v>
      </c>
      <c r="H17" s="171"/>
      <c r="I17" s="179">
        <v>68574</v>
      </c>
    </row>
    <row r="18" spans="1:9" ht="21.5">
      <c r="A18" s="67" t="s">
        <v>18</v>
      </c>
      <c r="B18" s="63"/>
      <c r="C18" s="68">
        <v>159104</v>
      </c>
      <c r="D18" s="69"/>
      <c r="E18" s="68">
        <v>258252</v>
      </c>
      <c r="F18" s="69"/>
      <c r="G18" s="179">
        <v>0</v>
      </c>
      <c r="H18" s="179"/>
      <c r="I18" s="179">
        <v>0</v>
      </c>
    </row>
    <row r="19" spans="1:9" ht="21.5">
      <c r="A19" s="67" t="s">
        <v>19</v>
      </c>
      <c r="B19" s="63"/>
      <c r="C19" s="68">
        <v>3117843</v>
      </c>
      <c r="D19" s="68"/>
      <c r="E19" s="68">
        <v>5237348</v>
      </c>
      <c r="F19" s="68"/>
      <c r="G19" s="179">
        <v>0</v>
      </c>
      <c r="H19" s="68"/>
      <c r="I19" s="179">
        <v>0</v>
      </c>
    </row>
    <row r="20" spans="1:9" ht="21.5">
      <c r="A20" s="67" t="s">
        <v>20</v>
      </c>
      <c r="B20" s="63"/>
      <c r="C20" s="68">
        <v>2645875</v>
      </c>
      <c r="D20" s="69"/>
      <c r="E20" s="68">
        <v>2562640</v>
      </c>
      <c r="F20" s="171"/>
      <c r="G20" s="179">
        <v>192671</v>
      </c>
      <c r="H20" s="171"/>
      <c r="I20" s="179">
        <v>213736</v>
      </c>
    </row>
    <row r="21" spans="1:9" ht="21.5">
      <c r="A21" s="67" t="s">
        <v>21</v>
      </c>
      <c r="B21" s="63">
        <v>4</v>
      </c>
      <c r="C21" s="179">
        <v>129131</v>
      </c>
      <c r="D21" s="69"/>
      <c r="E21" s="179">
        <v>156580</v>
      </c>
      <c r="F21" s="171"/>
      <c r="G21" s="179">
        <v>0</v>
      </c>
      <c r="H21" s="171"/>
      <c r="I21" s="179">
        <v>0</v>
      </c>
    </row>
    <row r="22" spans="1:9" ht="21.5">
      <c r="A22" s="67" t="s">
        <v>22</v>
      </c>
      <c r="B22" s="63"/>
      <c r="C22" s="181">
        <v>7734397</v>
      </c>
      <c r="D22" s="182"/>
      <c r="E22" s="181">
        <v>7918382</v>
      </c>
      <c r="F22" s="182"/>
      <c r="G22" s="179">
        <v>47704</v>
      </c>
      <c r="H22" s="182"/>
      <c r="I22" s="179">
        <v>48512</v>
      </c>
    </row>
    <row r="23" spans="1:9" ht="21.5">
      <c r="A23" s="67" t="s">
        <v>23</v>
      </c>
      <c r="B23" s="63"/>
      <c r="C23" s="142">
        <v>309639</v>
      </c>
      <c r="D23" s="171"/>
      <c r="E23" s="142">
        <v>31130</v>
      </c>
      <c r="F23" s="171"/>
      <c r="G23" s="142">
        <v>0</v>
      </c>
      <c r="H23" s="171"/>
      <c r="I23" s="142">
        <v>0</v>
      </c>
    </row>
    <row r="24" spans="1:9" ht="21.5">
      <c r="A24" s="62" t="s">
        <v>24</v>
      </c>
      <c r="B24" s="70"/>
      <c r="C24" s="6">
        <f>SUM(C11:C23)</f>
        <v>209115588</v>
      </c>
      <c r="D24" s="1"/>
      <c r="E24" s="6">
        <f>SUM(E11:E23)</f>
        <v>233219126</v>
      </c>
      <c r="F24" s="1"/>
      <c r="G24" s="6">
        <f>SUM(G11:G23)</f>
        <v>24196016</v>
      </c>
      <c r="H24" s="1"/>
      <c r="I24" s="6">
        <f>SUM(I11:I23)</f>
        <v>17743151</v>
      </c>
    </row>
    <row r="25" spans="1:9" ht="21.5">
      <c r="A25" s="71"/>
      <c r="B25" s="63"/>
      <c r="C25" s="171"/>
      <c r="D25" s="171"/>
      <c r="E25" s="171"/>
      <c r="F25" s="171"/>
      <c r="G25" s="171"/>
      <c r="H25" s="171"/>
      <c r="I25" s="171"/>
    </row>
    <row r="26" spans="1:9" ht="21.5">
      <c r="A26" s="59" t="s">
        <v>0</v>
      </c>
      <c r="B26" s="170"/>
      <c r="C26" s="171"/>
      <c r="D26" s="171"/>
      <c r="E26" s="171"/>
      <c r="F26" s="171"/>
      <c r="G26" s="171"/>
      <c r="H26" s="171"/>
      <c r="I26" s="171"/>
    </row>
    <row r="27" spans="1:9" ht="21.5">
      <c r="A27" s="59" t="s">
        <v>1</v>
      </c>
      <c r="B27" s="170"/>
      <c r="C27" s="171"/>
      <c r="D27" s="171"/>
      <c r="E27" s="171"/>
      <c r="F27" s="171"/>
      <c r="G27" s="171"/>
      <c r="H27" s="171"/>
      <c r="I27" s="171"/>
    </row>
    <row r="28" spans="1:9" ht="21.5">
      <c r="A28" s="60" t="s">
        <v>2</v>
      </c>
      <c r="B28" s="170"/>
      <c r="C28" s="171"/>
      <c r="D28" s="171"/>
      <c r="E28" s="171"/>
      <c r="F28" s="171"/>
      <c r="G28" s="171"/>
      <c r="H28" s="171"/>
      <c r="I28" s="171"/>
    </row>
    <row r="29" spans="1:9" ht="21.5">
      <c r="A29" s="60"/>
      <c r="B29" s="170"/>
      <c r="C29" s="171"/>
      <c r="D29" s="171"/>
      <c r="E29" s="171"/>
      <c r="F29" s="171"/>
      <c r="G29" s="203" t="s">
        <v>3</v>
      </c>
      <c r="H29" s="203"/>
      <c r="I29" s="203"/>
    </row>
    <row r="30" spans="1:9" ht="23">
      <c r="A30" s="72"/>
      <c r="B30" s="170"/>
      <c r="C30" s="199" t="s">
        <v>4</v>
      </c>
      <c r="D30" s="199"/>
      <c r="E30" s="199"/>
      <c r="F30" s="199"/>
      <c r="G30" s="199" t="s">
        <v>5</v>
      </c>
      <c r="H30" s="199"/>
      <c r="I30" s="199"/>
    </row>
    <row r="31" spans="1:9" ht="21.5">
      <c r="B31" s="173"/>
      <c r="C31" s="200" t="s">
        <v>6</v>
      </c>
      <c r="D31" s="200"/>
      <c r="E31" s="200"/>
      <c r="F31" s="200"/>
      <c r="G31" s="200" t="s">
        <v>7</v>
      </c>
      <c r="H31" s="200"/>
      <c r="I31" s="200"/>
    </row>
    <row r="32" spans="1:9" ht="21.5">
      <c r="B32" s="173"/>
      <c r="C32" s="198" t="s">
        <v>8</v>
      </c>
      <c r="D32" s="198"/>
      <c r="E32" s="198"/>
      <c r="F32" s="175"/>
      <c r="G32" s="198" t="s">
        <v>8</v>
      </c>
      <c r="H32" s="198"/>
      <c r="I32" s="198"/>
    </row>
    <row r="33" spans="1:9" ht="21.5">
      <c r="A33" s="60" t="s">
        <v>25</v>
      </c>
      <c r="B33" s="63" t="s">
        <v>10</v>
      </c>
      <c r="C33" s="176">
        <v>2023</v>
      </c>
      <c r="D33" s="177"/>
      <c r="E33" s="176">
        <v>2022</v>
      </c>
      <c r="F33" s="177"/>
      <c r="G33" s="176">
        <v>2023</v>
      </c>
      <c r="H33" s="177"/>
      <c r="I33" s="176">
        <v>2022</v>
      </c>
    </row>
    <row r="34" spans="1:9" ht="21.5">
      <c r="A34" s="60"/>
      <c r="B34" s="63"/>
      <c r="C34" s="178"/>
      <c r="D34" s="177"/>
      <c r="E34" s="178"/>
      <c r="F34" s="177"/>
      <c r="G34" s="178"/>
      <c r="H34" s="177"/>
      <c r="I34" s="178"/>
    </row>
    <row r="35" spans="1:9" ht="21.5">
      <c r="A35" s="73" t="s">
        <v>26</v>
      </c>
      <c r="B35" s="63"/>
      <c r="C35" s="171"/>
      <c r="D35" s="171"/>
      <c r="E35" s="171"/>
      <c r="F35" s="171"/>
      <c r="G35" s="171"/>
      <c r="H35" s="171"/>
      <c r="I35" s="171"/>
    </row>
    <row r="36" spans="1:9" ht="21.5">
      <c r="A36" s="67" t="s">
        <v>27</v>
      </c>
      <c r="B36" s="63">
        <v>29</v>
      </c>
      <c r="C36" s="68">
        <v>12634023</v>
      </c>
      <c r="D36" s="171"/>
      <c r="E36" s="68">
        <v>16590363</v>
      </c>
      <c r="F36" s="171"/>
      <c r="G36" s="68">
        <v>879200</v>
      </c>
      <c r="H36" s="171"/>
      <c r="I36" s="68">
        <v>919200</v>
      </c>
    </row>
    <row r="37" spans="1:9" ht="21.5">
      <c r="A37" s="67" t="s">
        <v>28</v>
      </c>
      <c r="B37" s="63">
        <v>8</v>
      </c>
      <c r="C37" s="179">
        <v>0</v>
      </c>
      <c r="D37" s="69"/>
      <c r="E37" s="179">
        <v>0</v>
      </c>
      <c r="F37" s="171"/>
      <c r="G37" s="68">
        <v>250641201</v>
      </c>
      <c r="H37" s="68"/>
      <c r="I37" s="68">
        <v>241229221</v>
      </c>
    </row>
    <row r="38" spans="1:9" ht="21.5">
      <c r="A38" s="67" t="s">
        <v>29</v>
      </c>
      <c r="B38" s="63">
        <v>10</v>
      </c>
      <c r="C38" s="68">
        <v>240715601</v>
      </c>
      <c r="D38" s="171"/>
      <c r="E38" s="68">
        <v>235340728</v>
      </c>
      <c r="F38" s="171"/>
      <c r="G38" s="68">
        <v>2947625</v>
      </c>
      <c r="H38" s="171"/>
      <c r="I38" s="68">
        <v>160125</v>
      </c>
    </row>
    <row r="39" spans="1:9" ht="21.5">
      <c r="A39" s="67" t="s">
        <v>30</v>
      </c>
      <c r="B39" s="63">
        <v>11</v>
      </c>
      <c r="C39" s="68">
        <v>19198465</v>
      </c>
      <c r="D39" s="180"/>
      <c r="E39" s="68">
        <v>20123698</v>
      </c>
      <c r="F39" s="180"/>
      <c r="G39" s="179">
        <v>3794343</v>
      </c>
      <c r="H39" s="68"/>
      <c r="I39" s="179">
        <v>4360381</v>
      </c>
    </row>
    <row r="40" spans="1:9" ht="21.5">
      <c r="A40" s="67" t="s">
        <v>31</v>
      </c>
      <c r="B40" s="63" t="s">
        <v>327</v>
      </c>
      <c r="C40" s="179">
        <v>0</v>
      </c>
      <c r="D40" s="69"/>
      <c r="E40" s="179">
        <v>0</v>
      </c>
      <c r="F40" s="171"/>
      <c r="G40" s="179">
        <v>350000</v>
      </c>
      <c r="H40" s="171"/>
      <c r="I40" s="179">
        <v>3218000</v>
      </c>
    </row>
    <row r="41" spans="1:9" ht="21.5">
      <c r="A41" s="67" t="s">
        <v>32</v>
      </c>
      <c r="B41" s="63">
        <v>12</v>
      </c>
      <c r="C41" s="68">
        <v>7951164</v>
      </c>
      <c r="D41" s="171"/>
      <c r="E41" s="68">
        <v>7934300</v>
      </c>
      <c r="F41" s="171"/>
      <c r="G41" s="68">
        <v>2677130</v>
      </c>
      <c r="H41" s="171"/>
      <c r="I41" s="68">
        <v>2677130</v>
      </c>
    </row>
    <row r="42" spans="1:9" ht="21.5">
      <c r="A42" s="67" t="s">
        <v>33</v>
      </c>
      <c r="B42" s="63">
        <v>13</v>
      </c>
      <c r="C42" s="68">
        <v>265143594</v>
      </c>
      <c r="D42" s="171"/>
      <c r="E42" s="68">
        <v>276663734</v>
      </c>
      <c r="F42" s="171"/>
      <c r="G42" s="68">
        <v>20024454</v>
      </c>
      <c r="H42" s="171"/>
      <c r="I42" s="68">
        <v>20761904</v>
      </c>
    </row>
    <row r="43" spans="1:9" ht="21.5">
      <c r="A43" s="67" t="s">
        <v>34</v>
      </c>
      <c r="B43" s="63">
        <v>14</v>
      </c>
      <c r="C43" s="68">
        <v>35497259</v>
      </c>
      <c r="D43" s="171"/>
      <c r="E43" s="68">
        <v>35881634</v>
      </c>
      <c r="F43" s="171"/>
      <c r="G43" s="179">
        <v>495438</v>
      </c>
      <c r="H43" s="171"/>
      <c r="I43" s="179">
        <v>608996</v>
      </c>
    </row>
    <row r="44" spans="1:9" ht="21.5">
      <c r="A44" s="67" t="s">
        <v>35</v>
      </c>
      <c r="B44" s="63">
        <v>15</v>
      </c>
      <c r="C44" s="68">
        <v>60187906</v>
      </c>
      <c r="D44" s="183"/>
      <c r="E44" s="68">
        <v>62766519</v>
      </c>
      <c r="F44" s="183"/>
      <c r="G44" s="179">
        <v>0</v>
      </c>
      <c r="H44" s="69"/>
      <c r="I44" s="179">
        <v>0</v>
      </c>
    </row>
    <row r="45" spans="1:9" ht="21.5">
      <c r="A45" s="67" t="s">
        <v>36</v>
      </c>
      <c r="B45" s="63">
        <v>16</v>
      </c>
      <c r="C45" s="68">
        <v>13240432</v>
      </c>
      <c r="D45" s="171"/>
      <c r="E45" s="68">
        <v>13457689</v>
      </c>
      <c r="F45" s="171"/>
      <c r="G45" s="68">
        <v>46635</v>
      </c>
      <c r="H45" s="171"/>
      <c r="I45" s="68">
        <v>45810</v>
      </c>
    </row>
    <row r="46" spans="1:9" ht="21.5">
      <c r="A46" s="67" t="s">
        <v>37</v>
      </c>
      <c r="B46" s="63">
        <v>7</v>
      </c>
      <c r="C46" s="68">
        <v>12072598</v>
      </c>
      <c r="D46" s="183"/>
      <c r="E46" s="68">
        <v>12236149</v>
      </c>
      <c r="F46" s="183"/>
      <c r="G46" s="179">
        <v>0</v>
      </c>
      <c r="H46" s="183"/>
      <c r="I46" s="179">
        <v>0</v>
      </c>
    </row>
    <row r="47" spans="1:9" ht="21.5">
      <c r="A47" s="67" t="s">
        <v>38</v>
      </c>
      <c r="B47" s="63">
        <v>26</v>
      </c>
      <c r="C47" s="68">
        <v>5757970</v>
      </c>
      <c r="D47" s="171"/>
      <c r="E47" s="68">
        <v>4582032</v>
      </c>
      <c r="F47" s="171"/>
      <c r="G47" s="179">
        <v>582849</v>
      </c>
      <c r="H47" s="171"/>
      <c r="I47" s="179">
        <v>0</v>
      </c>
    </row>
    <row r="48" spans="1:9" ht="21.5">
      <c r="A48" s="67" t="s">
        <v>39</v>
      </c>
      <c r="B48" s="63">
        <v>29</v>
      </c>
      <c r="C48" s="179">
        <v>2046507</v>
      </c>
      <c r="D48" s="171"/>
      <c r="E48" s="179">
        <v>3724461</v>
      </c>
      <c r="F48" s="171"/>
      <c r="G48" s="179">
        <v>130006</v>
      </c>
      <c r="H48" s="69"/>
      <c r="I48" s="179">
        <v>254000</v>
      </c>
    </row>
    <row r="49" spans="1:9" ht="21.5">
      <c r="A49" s="67" t="s">
        <v>40</v>
      </c>
      <c r="B49" s="70"/>
      <c r="C49" s="29">
        <v>3656745</v>
      </c>
      <c r="D49" s="171"/>
      <c r="E49" s="29">
        <v>4466747</v>
      </c>
      <c r="F49" s="171"/>
      <c r="G49" s="29">
        <v>43301</v>
      </c>
      <c r="H49" s="171"/>
      <c r="I49" s="29">
        <v>382213</v>
      </c>
    </row>
    <row r="50" spans="1:9" ht="21.5">
      <c r="A50" s="62" t="s">
        <v>41</v>
      </c>
      <c r="B50" s="70"/>
      <c r="C50" s="6">
        <f>SUM(C36:C49)</f>
        <v>678102264</v>
      </c>
      <c r="D50" s="1"/>
      <c r="E50" s="6">
        <f>SUM(E36:E49)</f>
        <v>693768054</v>
      </c>
      <c r="F50" s="1"/>
      <c r="G50" s="6">
        <f>SUM(G36:G49)</f>
        <v>282612182</v>
      </c>
      <c r="H50" s="1"/>
      <c r="I50" s="6">
        <f>SUM(I36:I49)</f>
        <v>274616980</v>
      </c>
    </row>
    <row r="51" spans="1:9" ht="22">
      <c r="A51" s="74"/>
      <c r="B51" s="70"/>
      <c r="C51" s="179"/>
      <c r="D51" s="1"/>
      <c r="E51" s="179"/>
      <c r="F51" s="1"/>
      <c r="G51" s="179"/>
      <c r="H51" s="1"/>
      <c r="I51" s="179"/>
    </row>
    <row r="52" spans="1:9" ht="22" thickBot="1">
      <c r="A52" s="62" t="s">
        <v>42</v>
      </c>
      <c r="B52" s="63"/>
      <c r="C52" s="25">
        <f>C24+C50</f>
        <v>887217852</v>
      </c>
      <c r="D52" s="1"/>
      <c r="E52" s="25">
        <f>E24+E50</f>
        <v>926987180</v>
      </c>
      <c r="F52" s="1"/>
      <c r="G52" s="25">
        <f>G24+G50</f>
        <v>306808198</v>
      </c>
      <c r="H52" s="1"/>
      <c r="I52" s="25">
        <f>I24+I50</f>
        <v>292360131</v>
      </c>
    </row>
    <row r="53" spans="1:9" ht="22" thickTop="1">
      <c r="B53" s="70"/>
      <c r="C53" s="171"/>
      <c r="D53" s="171"/>
      <c r="E53" s="171"/>
      <c r="F53" s="171"/>
      <c r="G53" s="171"/>
      <c r="H53" s="171"/>
      <c r="I53" s="171"/>
    </row>
    <row r="54" spans="1:9" ht="21.5">
      <c r="A54" s="59" t="s">
        <v>0</v>
      </c>
      <c r="B54" s="70"/>
      <c r="C54" s="171"/>
      <c r="D54" s="171"/>
      <c r="E54" s="171"/>
      <c r="F54" s="171"/>
      <c r="G54" s="171"/>
      <c r="H54" s="171"/>
      <c r="I54" s="171"/>
    </row>
    <row r="55" spans="1:9" ht="21.5">
      <c r="A55" s="59" t="s">
        <v>1</v>
      </c>
      <c r="B55" s="70"/>
      <c r="C55" s="171"/>
      <c r="D55" s="171"/>
      <c r="E55" s="171"/>
      <c r="F55" s="171"/>
      <c r="G55" s="171"/>
      <c r="H55" s="171"/>
      <c r="I55" s="171"/>
    </row>
    <row r="56" spans="1:9" ht="21.5">
      <c r="A56" s="60" t="s">
        <v>2</v>
      </c>
      <c r="B56" s="70"/>
      <c r="C56" s="171"/>
      <c r="D56" s="171"/>
      <c r="E56" s="171"/>
      <c r="F56" s="171"/>
      <c r="G56" s="171"/>
      <c r="H56" s="171"/>
      <c r="I56" s="171"/>
    </row>
    <row r="57" spans="1:9" ht="23">
      <c r="A57" s="72"/>
      <c r="B57" s="170"/>
      <c r="C57" s="171"/>
      <c r="D57" s="171"/>
      <c r="E57" s="171"/>
      <c r="F57" s="171"/>
      <c r="G57" s="203" t="s">
        <v>3</v>
      </c>
      <c r="H57" s="203"/>
      <c r="I57" s="203"/>
    </row>
    <row r="58" spans="1:9" ht="23">
      <c r="A58" s="72"/>
      <c r="B58" s="170"/>
      <c r="C58" s="199" t="s">
        <v>4</v>
      </c>
      <c r="D58" s="199"/>
      <c r="E58" s="199"/>
      <c r="F58" s="199"/>
      <c r="G58" s="199" t="s">
        <v>5</v>
      </c>
      <c r="H58" s="199"/>
      <c r="I58" s="199"/>
    </row>
    <row r="59" spans="1:9" ht="21.5">
      <c r="B59" s="173"/>
      <c r="C59" s="200" t="s">
        <v>6</v>
      </c>
      <c r="D59" s="200"/>
      <c r="E59" s="200"/>
      <c r="F59" s="200"/>
      <c r="G59" s="200" t="s">
        <v>7</v>
      </c>
      <c r="H59" s="200"/>
      <c r="I59" s="200"/>
    </row>
    <row r="60" spans="1:9" ht="21.5">
      <c r="A60" s="75"/>
      <c r="B60" s="173"/>
      <c r="C60" s="198" t="s">
        <v>8</v>
      </c>
      <c r="D60" s="198"/>
      <c r="E60" s="198"/>
      <c r="F60" s="175"/>
      <c r="G60" s="198" t="s">
        <v>8</v>
      </c>
      <c r="H60" s="198"/>
      <c r="I60" s="198"/>
    </row>
    <row r="61" spans="1:9" ht="21.5">
      <c r="A61" s="60" t="s">
        <v>43</v>
      </c>
      <c r="B61" s="63" t="s">
        <v>10</v>
      </c>
      <c r="C61" s="176">
        <v>2023</v>
      </c>
      <c r="D61" s="177"/>
      <c r="E61" s="176">
        <v>2022</v>
      </c>
      <c r="F61" s="177"/>
      <c r="G61" s="176">
        <v>2023</v>
      </c>
      <c r="H61" s="177"/>
      <c r="I61" s="176">
        <v>2022</v>
      </c>
    </row>
    <row r="62" spans="1:9" ht="21.5">
      <c r="A62" s="60"/>
      <c r="B62" s="63"/>
      <c r="C62" s="178"/>
      <c r="D62" s="177"/>
      <c r="E62" s="178"/>
      <c r="F62" s="177"/>
      <c r="G62" s="178"/>
      <c r="H62" s="177"/>
      <c r="I62" s="178"/>
    </row>
    <row r="63" spans="1:9" ht="21" customHeight="1">
      <c r="A63" s="73" t="s">
        <v>44</v>
      </c>
      <c r="B63" s="173"/>
      <c r="C63" s="171"/>
      <c r="D63" s="171"/>
      <c r="E63" s="171"/>
      <c r="F63" s="171"/>
      <c r="G63" s="171"/>
      <c r="H63" s="171"/>
      <c r="I63" s="171"/>
    </row>
    <row r="64" spans="1:9" ht="21.5">
      <c r="A64" s="67" t="s">
        <v>45</v>
      </c>
      <c r="B64" s="63"/>
      <c r="C64" s="171"/>
      <c r="D64" s="171"/>
      <c r="E64" s="171"/>
      <c r="F64" s="171"/>
      <c r="G64" s="171"/>
      <c r="H64" s="171"/>
      <c r="I64" s="171"/>
    </row>
    <row r="65" spans="1:9" ht="21.5">
      <c r="A65" s="67" t="s">
        <v>46</v>
      </c>
      <c r="B65" s="63">
        <v>17</v>
      </c>
      <c r="C65" s="68">
        <v>86426945</v>
      </c>
      <c r="D65" s="171"/>
      <c r="E65" s="68">
        <v>94753369</v>
      </c>
      <c r="F65" s="171"/>
      <c r="G65" s="179">
        <v>0</v>
      </c>
      <c r="H65" s="171"/>
      <c r="I65" s="179">
        <v>0</v>
      </c>
    </row>
    <row r="66" spans="1:9" ht="21.5">
      <c r="A66" s="67" t="s">
        <v>47</v>
      </c>
      <c r="B66" s="63">
        <v>17</v>
      </c>
      <c r="C66" s="68">
        <v>58310380</v>
      </c>
      <c r="D66" s="171"/>
      <c r="E66" s="68">
        <v>20686554</v>
      </c>
      <c r="F66" s="171"/>
      <c r="G66" s="171">
        <v>29479001</v>
      </c>
      <c r="H66" s="171"/>
      <c r="I66" s="171">
        <v>3544677</v>
      </c>
    </row>
    <row r="67" spans="1:9" ht="21.5">
      <c r="A67" s="67" t="s">
        <v>48</v>
      </c>
      <c r="B67" s="63">
        <v>19</v>
      </c>
      <c r="C67" s="68">
        <v>36527046</v>
      </c>
      <c r="D67" s="171"/>
      <c r="E67" s="68">
        <v>50963728</v>
      </c>
      <c r="F67" s="171"/>
      <c r="G67" s="171">
        <v>1069355</v>
      </c>
      <c r="H67" s="171"/>
      <c r="I67" s="171">
        <v>1388629</v>
      </c>
    </row>
    <row r="68" spans="1:9" ht="21.5">
      <c r="A68" s="67" t="s">
        <v>49</v>
      </c>
      <c r="B68" s="170"/>
      <c r="C68" s="68">
        <v>11845175</v>
      </c>
      <c r="D68" s="171"/>
      <c r="E68" s="68">
        <v>13067579</v>
      </c>
      <c r="F68" s="171"/>
      <c r="G68" s="171">
        <v>291056</v>
      </c>
      <c r="H68" s="171"/>
      <c r="I68" s="171">
        <v>155063</v>
      </c>
    </row>
    <row r="69" spans="1:9" ht="21.5">
      <c r="A69" s="67" t="s">
        <v>50</v>
      </c>
      <c r="B69" s="63">
        <v>17</v>
      </c>
      <c r="C69" s="179">
        <v>48013780</v>
      </c>
      <c r="D69" s="68"/>
      <c r="E69" s="179">
        <v>66117103</v>
      </c>
      <c r="F69" s="68"/>
      <c r="G69" s="179">
        <v>17740202</v>
      </c>
      <c r="H69" s="68"/>
      <c r="I69" s="179">
        <v>11104839</v>
      </c>
    </row>
    <row r="70" spans="1:9" ht="21.5">
      <c r="A70" s="67" t="s">
        <v>51</v>
      </c>
      <c r="B70" s="63">
        <v>17</v>
      </c>
      <c r="C70" s="68">
        <v>5318603</v>
      </c>
      <c r="D70" s="68"/>
      <c r="E70" s="68">
        <v>4921366</v>
      </c>
      <c r="F70" s="68"/>
      <c r="G70" s="160">
        <v>166175</v>
      </c>
      <c r="H70" s="68"/>
      <c r="I70" s="160">
        <v>182270</v>
      </c>
    </row>
    <row r="71" spans="1:9" ht="21.5">
      <c r="A71" s="67" t="s">
        <v>52</v>
      </c>
      <c r="B71" s="63" t="s">
        <v>328</v>
      </c>
      <c r="C71" s="68">
        <v>256608</v>
      </c>
      <c r="D71" s="69"/>
      <c r="E71" s="68">
        <v>1994216</v>
      </c>
      <c r="F71" s="68"/>
      <c r="G71" s="179">
        <v>9490268</v>
      </c>
      <c r="H71" s="68"/>
      <c r="I71" s="179">
        <v>11170000</v>
      </c>
    </row>
    <row r="72" spans="1:9" ht="21.5">
      <c r="A72" s="67" t="s">
        <v>329</v>
      </c>
      <c r="B72" s="170"/>
      <c r="C72" s="68">
        <v>1616371</v>
      </c>
      <c r="D72" s="171"/>
      <c r="E72" s="68">
        <v>2310631</v>
      </c>
      <c r="F72" s="171"/>
      <c r="G72" s="179">
        <v>0</v>
      </c>
      <c r="H72" s="69"/>
      <c r="I72" s="179">
        <v>0</v>
      </c>
    </row>
    <row r="73" spans="1:9" ht="21.5">
      <c r="A73" s="67" t="s">
        <v>53</v>
      </c>
      <c r="B73" s="63">
        <v>29</v>
      </c>
      <c r="C73" s="179">
        <v>208657</v>
      </c>
      <c r="D73" s="68"/>
      <c r="E73" s="179">
        <v>152392</v>
      </c>
      <c r="F73" s="68"/>
      <c r="G73" s="179">
        <v>2079</v>
      </c>
      <c r="H73" s="68"/>
      <c r="I73" s="179">
        <v>713</v>
      </c>
    </row>
    <row r="74" spans="1:9" ht="21.5">
      <c r="A74" s="67" t="s">
        <v>54</v>
      </c>
      <c r="B74" s="63" t="s">
        <v>55</v>
      </c>
      <c r="C74" s="179">
        <v>10939653</v>
      </c>
      <c r="D74" s="68"/>
      <c r="E74" s="179">
        <v>12010726</v>
      </c>
      <c r="F74" s="68"/>
      <c r="G74" s="179">
        <v>1601919</v>
      </c>
      <c r="H74" s="68"/>
      <c r="I74" s="179">
        <v>1723384</v>
      </c>
    </row>
    <row r="75" spans="1:9" ht="21.5">
      <c r="A75" s="62" t="s">
        <v>56</v>
      </c>
      <c r="B75" s="63"/>
      <c r="C75" s="24">
        <f>SUM(C65:C74)</f>
        <v>259463218</v>
      </c>
      <c r="D75" s="1"/>
      <c r="E75" s="24">
        <f>SUM(E65:E74)</f>
        <v>266977664</v>
      </c>
      <c r="F75" s="1"/>
      <c r="G75" s="24">
        <f>SUM(G65:G74)</f>
        <v>59840055</v>
      </c>
      <c r="H75" s="1"/>
      <c r="I75" s="24">
        <f>SUM(I65:I74)</f>
        <v>29269575</v>
      </c>
    </row>
    <row r="76" spans="1:9" ht="21.5">
      <c r="B76" s="63"/>
      <c r="C76" s="171"/>
      <c r="D76" s="171"/>
      <c r="E76" s="171"/>
      <c r="F76" s="171"/>
      <c r="G76" s="171"/>
      <c r="H76" s="171"/>
      <c r="I76" s="171"/>
    </row>
    <row r="77" spans="1:9" ht="21.5">
      <c r="A77" s="73" t="s">
        <v>57</v>
      </c>
      <c r="B77" s="63"/>
      <c r="C77" s="171"/>
      <c r="D77" s="171"/>
      <c r="E77" s="171"/>
      <c r="F77" s="171"/>
      <c r="G77" s="171"/>
      <c r="H77" s="171"/>
      <c r="I77" s="171"/>
    </row>
    <row r="78" spans="1:9" ht="21.5">
      <c r="A78" s="67" t="s">
        <v>58</v>
      </c>
      <c r="B78" s="63">
        <v>17</v>
      </c>
      <c r="C78" s="68">
        <v>286740336</v>
      </c>
      <c r="D78" s="171"/>
      <c r="E78" s="68">
        <v>301499301</v>
      </c>
      <c r="F78" s="171"/>
      <c r="G78" s="171">
        <v>93039669</v>
      </c>
      <c r="H78" s="171"/>
      <c r="I78" s="171">
        <v>114499296</v>
      </c>
    </row>
    <row r="79" spans="1:9" ht="21.5">
      <c r="A79" s="67" t="s">
        <v>59</v>
      </c>
      <c r="B79" s="63">
        <v>17</v>
      </c>
      <c r="C79" s="179">
        <v>30045018</v>
      </c>
      <c r="D79" s="68"/>
      <c r="E79" s="179">
        <v>30581291</v>
      </c>
      <c r="F79" s="68"/>
      <c r="G79" s="68">
        <v>332705</v>
      </c>
      <c r="H79" s="68"/>
      <c r="I79" s="68">
        <v>427740</v>
      </c>
    </row>
    <row r="80" spans="1:9" ht="21.5">
      <c r="A80" s="67" t="s">
        <v>60</v>
      </c>
      <c r="B80" s="63">
        <v>26</v>
      </c>
      <c r="C80" s="68">
        <v>14880664</v>
      </c>
      <c r="D80" s="171"/>
      <c r="E80" s="68">
        <v>16338373</v>
      </c>
      <c r="F80" s="171"/>
      <c r="G80" s="179">
        <v>0</v>
      </c>
      <c r="H80" s="171"/>
      <c r="I80" s="179">
        <v>388277</v>
      </c>
    </row>
    <row r="81" spans="1:9" ht="21.5">
      <c r="A81" s="67" t="s">
        <v>61</v>
      </c>
      <c r="B81" s="63">
        <v>20</v>
      </c>
      <c r="C81" s="68">
        <v>9316347</v>
      </c>
      <c r="D81" s="180"/>
      <c r="E81" s="68">
        <v>9149572</v>
      </c>
      <c r="F81" s="180"/>
      <c r="G81" s="180">
        <v>2558832</v>
      </c>
      <c r="H81" s="180"/>
      <c r="I81" s="180">
        <v>2561023</v>
      </c>
    </row>
    <row r="82" spans="1:9" ht="21.5">
      <c r="A82" s="67" t="s">
        <v>62</v>
      </c>
      <c r="B82" s="63"/>
      <c r="C82" s="68">
        <v>1476414</v>
      </c>
      <c r="D82" s="171"/>
      <c r="E82" s="68">
        <v>2597434</v>
      </c>
      <c r="F82" s="171"/>
      <c r="G82" s="179">
        <v>0</v>
      </c>
      <c r="H82" s="171"/>
      <c r="I82" s="179">
        <v>0</v>
      </c>
    </row>
    <row r="83" spans="1:9" ht="21.5">
      <c r="A83" s="67" t="s">
        <v>63</v>
      </c>
      <c r="B83" s="63">
        <v>29</v>
      </c>
      <c r="C83" s="142">
        <v>262760</v>
      </c>
      <c r="D83" s="160"/>
      <c r="E83" s="179">
        <v>0</v>
      </c>
      <c r="F83" s="160"/>
      <c r="G83" s="142">
        <v>0</v>
      </c>
      <c r="H83" s="128"/>
      <c r="I83" s="142">
        <v>0</v>
      </c>
    </row>
    <row r="84" spans="1:9" ht="21.5">
      <c r="A84" s="62" t="s">
        <v>64</v>
      </c>
      <c r="B84" s="63"/>
      <c r="C84" s="24">
        <f>SUM(C78:C83)</f>
        <v>342721539</v>
      </c>
      <c r="D84" s="1"/>
      <c r="E84" s="24">
        <f>SUM(E78:E83)</f>
        <v>360165971</v>
      </c>
      <c r="F84" s="1"/>
      <c r="G84" s="24">
        <f>SUM(G78:G83)</f>
        <v>95931206</v>
      </c>
      <c r="H84" s="1"/>
      <c r="I84" s="24">
        <f>SUM(I78:I83)</f>
        <v>117876336</v>
      </c>
    </row>
    <row r="85" spans="1:9" ht="22">
      <c r="A85" s="74"/>
      <c r="B85" s="63"/>
      <c r="C85" s="3"/>
      <c r="D85" s="3"/>
      <c r="E85" s="3"/>
      <c r="F85" s="3"/>
      <c r="G85" s="3"/>
      <c r="H85" s="3"/>
      <c r="I85" s="3"/>
    </row>
    <row r="86" spans="1:9" ht="21.5">
      <c r="A86" s="62" t="s">
        <v>65</v>
      </c>
      <c r="B86" s="63"/>
      <c r="C86" s="6">
        <f>C75+C84</f>
        <v>602184757</v>
      </c>
      <c r="D86" s="1"/>
      <c r="E86" s="6">
        <f>E75+E84</f>
        <v>627143635</v>
      </c>
      <c r="F86" s="1"/>
      <c r="G86" s="4">
        <f>G75+G84</f>
        <v>155771261</v>
      </c>
      <c r="H86" s="1"/>
      <c r="I86" s="4">
        <f>I75+I84</f>
        <v>147145911</v>
      </c>
    </row>
    <row r="87" spans="1:9" ht="22">
      <c r="A87" s="74"/>
      <c r="B87" s="63"/>
      <c r="C87" s="3"/>
      <c r="D87" s="1"/>
      <c r="E87" s="3"/>
      <c r="F87" s="1"/>
      <c r="G87" s="3"/>
      <c r="H87" s="1"/>
      <c r="I87" s="3"/>
    </row>
    <row r="88" spans="1:9" ht="21.5">
      <c r="A88" s="59" t="s">
        <v>0</v>
      </c>
      <c r="B88" s="170"/>
      <c r="C88" s="171"/>
      <c r="D88" s="171"/>
      <c r="E88" s="171"/>
      <c r="F88" s="171"/>
      <c r="G88" s="171"/>
      <c r="H88" s="171"/>
      <c r="I88" s="171"/>
    </row>
    <row r="89" spans="1:9" ht="21.5">
      <c r="A89" s="59" t="s">
        <v>1</v>
      </c>
      <c r="B89" s="170"/>
      <c r="C89" s="171"/>
      <c r="D89" s="171"/>
      <c r="E89" s="171"/>
      <c r="F89" s="171"/>
      <c r="G89" s="171"/>
      <c r="H89" s="171"/>
      <c r="I89" s="171"/>
    </row>
    <row r="90" spans="1:9" ht="21.5">
      <c r="A90" s="60" t="s">
        <v>2</v>
      </c>
      <c r="B90" s="170"/>
      <c r="C90" s="171"/>
      <c r="D90" s="171"/>
      <c r="E90" s="171"/>
      <c r="F90" s="171"/>
      <c r="G90" s="171"/>
      <c r="H90" s="171"/>
      <c r="I90" s="171"/>
    </row>
    <row r="91" spans="1:9" ht="23">
      <c r="A91" s="72"/>
      <c r="B91" s="170"/>
      <c r="C91" s="171"/>
      <c r="D91" s="171"/>
      <c r="E91" s="171"/>
      <c r="F91" s="171"/>
      <c r="G91" s="203" t="s">
        <v>3</v>
      </c>
      <c r="H91" s="203"/>
      <c r="I91" s="203"/>
    </row>
    <row r="92" spans="1:9" ht="21.5" customHeight="1">
      <c r="A92" s="72"/>
      <c r="B92" s="170"/>
      <c r="C92" s="199" t="s">
        <v>4</v>
      </c>
      <c r="D92" s="199"/>
      <c r="E92" s="199"/>
      <c r="F92" s="199"/>
      <c r="G92" s="199" t="s">
        <v>5</v>
      </c>
      <c r="H92" s="199"/>
      <c r="I92" s="199"/>
    </row>
    <row r="93" spans="1:9" ht="21.5" customHeight="1">
      <c r="B93" s="173"/>
      <c r="C93" s="200" t="s">
        <v>6</v>
      </c>
      <c r="D93" s="200"/>
      <c r="E93" s="200"/>
      <c r="F93" s="200"/>
      <c r="G93" s="200" t="s">
        <v>7</v>
      </c>
      <c r="H93" s="200"/>
      <c r="I93" s="200"/>
    </row>
    <row r="94" spans="1:9" ht="21.5" customHeight="1">
      <c r="A94" s="75"/>
      <c r="B94" s="173"/>
      <c r="C94" s="198" t="s">
        <v>8</v>
      </c>
      <c r="D94" s="198"/>
      <c r="E94" s="198"/>
      <c r="F94" s="175"/>
      <c r="G94" s="198" t="s">
        <v>8</v>
      </c>
      <c r="H94" s="198"/>
      <c r="I94" s="198"/>
    </row>
    <row r="95" spans="1:9" ht="21.5" customHeight="1">
      <c r="A95" s="60" t="s">
        <v>66</v>
      </c>
      <c r="B95" s="63" t="s">
        <v>10</v>
      </c>
      <c r="C95" s="176">
        <v>2023</v>
      </c>
      <c r="D95" s="177"/>
      <c r="E95" s="176">
        <v>2022</v>
      </c>
      <c r="F95" s="177"/>
      <c r="G95" s="176">
        <v>2023</v>
      </c>
      <c r="H95" s="177"/>
      <c r="I95" s="176">
        <v>2022</v>
      </c>
    </row>
    <row r="96" spans="1:9" ht="21.5" customHeight="1">
      <c r="A96" s="60" t="s">
        <v>67</v>
      </c>
      <c r="B96" s="63"/>
      <c r="C96" s="178"/>
      <c r="D96" s="177"/>
      <c r="E96" s="178"/>
      <c r="F96" s="177"/>
      <c r="G96" s="178"/>
      <c r="H96" s="177"/>
      <c r="I96" s="178"/>
    </row>
    <row r="97" spans="1:9" ht="21.5" customHeight="1">
      <c r="A97" s="73" t="s">
        <v>68</v>
      </c>
      <c r="B97" s="63"/>
      <c r="C97" s="171"/>
      <c r="D97" s="171"/>
      <c r="E97" s="171"/>
      <c r="F97" s="171"/>
      <c r="G97" s="171"/>
      <c r="H97" s="171"/>
      <c r="I97" s="171"/>
    </row>
    <row r="98" spans="1:9" ht="21.5" customHeight="1">
      <c r="A98" s="67" t="s">
        <v>69</v>
      </c>
      <c r="B98" s="63"/>
      <c r="C98" s="171"/>
      <c r="D98" s="171"/>
      <c r="E98" s="171"/>
      <c r="F98" s="171"/>
      <c r="G98" s="171"/>
      <c r="H98" s="171"/>
      <c r="I98" s="171"/>
    </row>
    <row r="99" spans="1:9" ht="21.5" customHeight="1">
      <c r="A99" s="85" t="s">
        <v>70</v>
      </c>
      <c r="B99" s="63"/>
      <c r="C99" s="171"/>
      <c r="D99" s="171"/>
      <c r="E99" s="171"/>
      <c r="F99" s="171"/>
      <c r="G99" s="171"/>
      <c r="H99" s="171"/>
      <c r="I99" s="171"/>
    </row>
    <row r="100" spans="1:9" ht="21.5" customHeight="1" thickBot="1">
      <c r="A100" s="85" t="s">
        <v>71</v>
      </c>
      <c r="B100" s="63"/>
      <c r="C100" s="184">
        <v>9093857</v>
      </c>
      <c r="D100" s="171"/>
      <c r="E100" s="184">
        <v>9291530</v>
      </c>
      <c r="F100" s="171"/>
      <c r="G100" s="185">
        <v>9093857</v>
      </c>
      <c r="H100" s="171"/>
      <c r="I100" s="185">
        <v>9291530</v>
      </c>
    </row>
    <row r="101" spans="1:9" ht="21.5" customHeight="1" thickTop="1">
      <c r="A101" s="85" t="s">
        <v>72</v>
      </c>
      <c r="B101" s="63"/>
      <c r="C101" s="186"/>
      <c r="D101" s="171"/>
      <c r="E101" s="186"/>
      <c r="F101" s="171"/>
      <c r="G101" s="182"/>
      <c r="H101" s="171"/>
      <c r="I101" s="182"/>
    </row>
    <row r="102" spans="1:9" ht="21.5" customHeight="1">
      <c r="A102" s="85" t="s">
        <v>71</v>
      </c>
      <c r="B102" s="63"/>
      <c r="C102" s="68">
        <v>8413569</v>
      </c>
      <c r="D102" s="171"/>
      <c r="E102" s="68">
        <v>8611242</v>
      </c>
      <c r="F102" s="171"/>
      <c r="G102" s="171">
        <v>8413569</v>
      </c>
      <c r="H102" s="171"/>
      <c r="I102" s="171">
        <v>8611242</v>
      </c>
    </row>
    <row r="103" spans="1:9" ht="21.5" customHeight="1">
      <c r="A103" s="67" t="s">
        <v>73</v>
      </c>
      <c r="B103" s="63"/>
      <c r="C103" s="182"/>
      <c r="D103" s="182"/>
      <c r="E103" s="182"/>
      <c r="F103" s="182"/>
      <c r="G103" s="182"/>
      <c r="H103" s="182"/>
      <c r="I103" s="182"/>
    </row>
    <row r="104" spans="1:9" ht="21.5" customHeight="1">
      <c r="A104" s="67" t="s">
        <v>74</v>
      </c>
      <c r="B104" s="63">
        <v>21</v>
      </c>
      <c r="C104" s="68">
        <v>56004025</v>
      </c>
      <c r="D104" s="171"/>
      <c r="E104" s="68">
        <v>57298909</v>
      </c>
      <c r="F104" s="171"/>
      <c r="G104" s="180">
        <v>55113998</v>
      </c>
      <c r="H104" s="171"/>
      <c r="I104" s="180">
        <v>56408882</v>
      </c>
    </row>
    <row r="105" spans="1:9" ht="21.5" customHeight="1">
      <c r="A105" s="67" t="s">
        <v>355</v>
      </c>
      <c r="B105" s="63"/>
      <c r="C105" s="68">
        <v>3621945</v>
      </c>
      <c r="D105" s="171"/>
      <c r="E105" s="68">
        <v>3548471</v>
      </c>
      <c r="F105" s="171"/>
      <c r="G105" s="180">
        <v>3470021</v>
      </c>
      <c r="H105" s="171"/>
      <c r="I105" s="180">
        <v>3470021</v>
      </c>
    </row>
    <row r="106" spans="1:9" ht="21.5" customHeight="1">
      <c r="A106" s="67" t="s">
        <v>75</v>
      </c>
      <c r="B106" s="63"/>
      <c r="C106" s="68"/>
      <c r="D106" s="171"/>
      <c r="E106" s="68"/>
      <c r="F106" s="171"/>
      <c r="G106" s="180"/>
      <c r="H106" s="171"/>
      <c r="I106" s="180"/>
    </row>
    <row r="107" spans="1:9" ht="21.5" customHeight="1">
      <c r="A107" s="85" t="s">
        <v>381</v>
      </c>
      <c r="B107" s="63">
        <v>21</v>
      </c>
      <c r="C107" s="68">
        <v>5212858</v>
      </c>
      <c r="D107" s="171"/>
      <c r="E107" s="68">
        <v>4500040</v>
      </c>
      <c r="F107" s="171"/>
      <c r="G107" s="179">
        <v>0</v>
      </c>
      <c r="H107" s="171"/>
      <c r="I107" s="179">
        <v>0</v>
      </c>
    </row>
    <row r="108" spans="1:9" ht="21.5" customHeight="1">
      <c r="A108" s="85" t="s">
        <v>382</v>
      </c>
      <c r="B108" s="63">
        <v>21</v>
      </c>
      <c r="C108" s="179">
        <v>-9917</v>
      </c>
      <c r="D108" s="171"/>
      <c r="E108" s="179">
        <v>-9917</v>
      </c>
      <c r="F108" s="171"/>
      <c r="G108" s="180">
        <v>490423</v>
      </c>
      <c r="H108" s="171"/>
      <c r="I108" s="180">
        <v>490423</v>
      </c>
    </row>
    <row r="109" spans="1:9" ht="21.5" customHeight="1">
      <c r="A109" s="67" t="s">
        <v>76</v>
      </c>
      <c r="B109" s="63"/>
      <c r="C109" s="171"/>
      <c r="D109" s="171"/>
      <c r="E109" s="171"/>
      <c r="F109" s="171"/>
      <c r="G109" s="171"/>
      <c r="H109" s="171"/>
      <c r="I109" s="171"/>
    </row>
    <row r="110" spans="1:9" ht="21.5" customHeight="1">
      <c r="A110" s="67" t="s">
        <v>77</v>
      </c>
      <c r="B110" s="63">
        <v>21</v>
      </c>
      <c r="C110" s="171"/>
      <c r="D110" s="171"/>
      <c r="E110" s="171"/>
      <c r="F110" s="171"/>
      <c r="G110" s="171"/>
      <c r="H110" s="171"/>
      <c r="I110" s="171"/>
    </row>
    <row r="111" spans="1:9" ht="21.5" customHeight="1">
      <c r="A111" s="67" t="s">
        <v>78</v>
      </c>
      <c r="B111" s="63"/>
      <c r="C111" s="68">
        <v>929166</v>
      </c>
      <c r="D111" s="171"/>
      <c r="E111" s="68">
        <v>929166</v>
      </c>
      <c r="F111" s="171"/>
      <c r="G111" s="68">
        <v>929166</v>
      </c>
      <c r="H111" s="171"/>
      <c r="I111" s="68">
        <v>929166</v>
      </c>
    </row>
    <row r="112" spans="1:9" ht="21.5" customHeight="1">
      <c r="A112" s="67" t="s">
        <v>348</v>
      </c>
      <c r="B112" s="63"/>
      <c r="C112" s="68">
        <v>3666565</v>
      </c>
      <c r="D112" s="171"/>
      <c r="E112" s="68">
        <v>7062578</v>
      </c>
      <c r="F112" s="171"/>
      <c r="G112" s="68">
        <v>3666565</v>
      </c>
      <c r="H112" s="171"/>
      <c r="I112" s="68">
        <v>7062578</v>
      </c>
    </row>
    <row r="113" spans="1:9" ht="21.5" customHeight="1">
      <c r="A113" s="67" t="s">
        <v>79</v>
      </c>
      <c r="B113" s="63"/>
      <c r="C113" s="68">
        <v>118690135</v>
      </c>
      <c r="D113" s="182"/>
      <c r="E113" s="68">
        <v>129862129</v>
      </c>
      <c r="F113" s="182"/>
      <c r="G113" s="182">
        <v>45651693</v>
      </c>
      <c r="H113" s="182"/>
      <c r="I113" s="182">
        <v>50163792</v>
      </c>
    </row>
    <row r="114" spans="1:9" ht="21.5" customHeight="1">
      <c r="A114" s="67" t="s">
        <v>80</v>
      </c>
      <c r="B114" s="63">
        <v>18</v>
      </c>
      <c r="C114" s="68">
        <v>-8287164</v>
      </c>
      <c r="D114" s="182"/>
      <c r="E114" s="68">
        <v>-11150227</v>
      </c>
      <c r="F114" s="182"/>
      <c r="G114" s="179">
        <v>-3666565</v>
      </c>
      <c r="H114" s="182"/>
      <c r="I114" s="179">
        <v>-7062578</v>
      </c>
    </row>
    <row r="115" spans="1:9" ht="21.5" customHeight="1">
      <c r="A115" s="67" t="s">
        <v>81</v>
      </c>
      <c r="B115" s="63">
        <v>21</v>
      </c>
      <c r="C115" s="29">
        <v>24243052</v>
      </c>
      <c r="D115" s="180"/>
      <c r="E115" s="29">
        <v>40400254</v>
      </c>
      <c r="F115" s="180"/>
      <c r="G115" s="187">
        <v>10036067</v>
      </c>
      <c r="H115" s="180"/>
      <c r="I115" s="187">
        <v>10140694</v>
      </c>
    </row>
    <row r="116" spans="1:9" s="189" customFormat="1" ht="21.5" customHeight="1">
      <c r="A116" s="62" t="s">
        <v>82</v>
      </c>
      <c r="B116" s="76"/>
      <c r="C116" s="26">
        <f>SUM(C102:C115)</f>
        <v>212484234</v>
      </c>
      <c r="D116" s="1"/>
      <c r="E116" s="26">
        <f>SUM(E102:E115)</f>
        <v>241052645</v>
      </c>
      <c r="F116" s="1"/>
      <c r="G116" s="26">
        <f>SUM(G102:G115)</f>
        <v>124104937</v>
      </c>
      <c r="H116" s="1"/>
      <c r="I116" s="26">
        <f>SUM(I102:I115)</f>
        <v>130214220</v>
      </c>
    </row>
    <row r="117" spans="1:9" s="189" customFormat="1" ht="21.5" customHeight="1">
      <c r="A117" s="67" t="s">
        <v>83</v>
      </c>
      <c r="B117" s="63">
        <v>22</v>
      </c>
      <c r="C117" s="188">
        <v>26932000</v>
      </c>
      <c r="D117" s="171"/>
      <c r="E117" s="188">
        <v>15000000</v>
      </c>
      <c r="F117" s="171"/>
      <c r="G117" s="188">
        <v>26932000</v>
      </c>
      <c r="H117" s="171"/>
      <c r="I117" s="188">
        <v>15000000</v>
      </c>
    </row>
    <row r="118" spans="1:9" s="189" customFormat="1" ht="21.5" customHeight="1">
      <c r="A118" s="62" t="s">
        <v>84</v>
      </c>
      <c r="B118" s="76"/>
      <c r="C118" s="1"/>
      <c r="D118" s="1"/>
      <c r="E118" s="1"/>
      <c r="F118" s="1"/>
      <c r="G118" s="7"/>
      <c r="H118" s="1"/>
      <c r="I118" s="7"/>
    </row>
    <row r="119" spans="1:9" s="189" customFormat="1" ht="21.5" customHeight="1">
      <c r="A119" s="62" t="s">
        <v>85</v>
      </c>
      <c r="B119" s="76"/>
      <c r="C119" s="26">
        <f>SUM(C116:C117)</f>
        <v>239416234</v>
      </c>
      <c r="D119" s="1"/>
      <c r="E119" s="26">
        <f>SUM(E116:E117)</f>
        <v>256052645</v>
      </c>
      <c r="F119" s="1"/>
      <c r="G119" s="26">
        <f>SUM(G116:G117)</f>
        <v>151036937</v>
      </c>
      <c r="H119" s="1"/>
      <c r="I119" s="26">
        <f>SUM(I116:I117)</f>
        <v>145214220</v>
      </c>
    </row>
    <row r="120" spans="1:9" ht="21.5" customHeight="1">
      <c r="A120" s="67" t="s">
        <v>86</v>
      </c>
      <c r="B120" s="63">
        <v>9</v>
      </c>
      <c r="C120" s="188">
        <v>45616861</v>
      </c>
      <c r="D120" s="171"/>
      <c r="E120" s="188">
        <v>43790900</v>
      </c>
      <c r="F120" s="171"/>
      <c r="G120" s="142">
        <v>0</v>
      </c>
      <c r="H120" s="69"/>
      <c r="I120" s="142">
        <v>0</v>
      </c>
    </row>
    <row r="121" spans="1:9" ht="21.5" customHeight="1">
      <c r="A121" s="62" t="s">
        <v>87</v>
      </c>
      <c r="B121" s="63"/>
      <c r="C121" s="6">
        <f>SUM(C119:C120)</f>
        <v>285033095</v>
      </c>
      <c r="D121" s="1"/>
      <c r="E121" s="6">
        <f>SUM(E119:E120)</f>
        <v>299843545</v>
      </c>
      <c r="F121" s="1"/>
      <c r="G121" s="6">
        <f>SUM(G119:G120)</f>
        <v>151036937</v>
      </c>
      <c r="H121" s="1"/>
      <c r="I121" s="6">
        <f>SUM(I119:I120)</f>
        <v>145214220</v>
      </c>
    </row>
    <row r="122" spans="1:9" ht="21.5" customHeight="1">
      <c r="A122" s="74"/>
      <c r="B122" s="63"/>
      <c r="C122" s="3"/>
      <c r="D122" s="1"/>
      <c r="E122" s="3"/>
      <c r="F122" s="1"/>
      <c r="G122" s="3"/>
      <c r="H122" s="1"/>
      <c r="I122" s="3"/>
    </row>
    <row r="123" spans="1:9" ht="21.5" customHeight="1" thickBot="1">
      <c r="A123" s="62" t="s">
        <v>88</v>
      </c>
      <c r="B123" s="63"/>
      <c r="C123" s="25">
        <f>C86+C121</f>
        <v>887217852</v>
      </c>
      <c r="D123" s="1"/>
      <c r="E123" s="25">
        <f>E86+E121</f>
        <v>926987180</v>
      </c>
      <c r="F123" s="1"/>
      <c r="G123" s="25">
        <f>G86+G121</f>
        <v>306808198</v>
      </c>
      <c r="H123" s="1"/>
      <c r="I123" s="25">
        <f>I86+I121</f>
        <v>292360131</v>
      </c>
    </row>
    <row r="124" spans="1:9" ht="22.5" thickTop="1">
      <c r="A124" s="74"/>
      <c r="B124" s="63"/>
      <c r="C124" s="3"/>
      <c r="D124" s="1"/>
      <c r="E124" s="3"/>
      <c r="F124" s="1"/>
      <c r="G124" s="3"/>
      <c r="H124" s="1"/>
      <c r="I124" s="3"/>
    </row>
  </sheetData>
  <mergeCells count="28">
    <mergeCell ref="G4:I4"/>
    <mergeCell ref="G29:I29"/>
    <mergeCell ref="G57:I57"/>
    <mergeCell ref="G91:I91"/>
    <mergeCell ref="C31:F31"/>
    <mergeCell ref="G31:I31"/>
    <mergeCell ref="C59:F59"/>
    <mergeCell ref="G59:I59"/>
    <mergeCell ref="C58:F58"/>
    <mergeCell ref="G58:I58"/>
    <mergeCell ref="C32:E32"/>
    <mergeCell ref="G32:I32"/>
    <mergeCell ref="C5:F5"/>
    <mergeCell ref="G5:I5"/>
    <mergeCell ref="C30:F30"/>
    <mergeCell ref="G30:I30"/>
    <mergeCell ref="C6:F6"/>
    <mergeCell ref="G6:I6"/>
    <mergeCell ref="C7:E7"/>
    <mergeCell ref="G7:I7"/>
    <mergeCell ref="C60:E60"/>
    <mergeCell ref="G60:I60"/>
    <mergeCell ref="C94:E94"/>
    <mergeCell ref="G94:I94"/>
    <mergeCell ref="C92:F92"/>
    <mergeCell ref="G92:I92"/>
    <mergeCell ref="C93:F93"/>
    <mergeCell ref="G93:I93"/>
  </mergeCells>
  <pageMargins left="0.7" right="0.7" top="0.48" bottom="0.5" header="0.5" footer="0.5"/>
  <pageSetup paperSize="9" scale="83" firstPageNumber="6" fitToHeight="4" orientation="portrait" useFirstPageNumber="1" r:id="rId1"/>
  <headerFooter>
    <oddFooter>&amp;L  The accompanying notes are an integral part of these financial statements.
&amp;C&amp;P</oddFooter>
  </headerFooter>
  <rowBreaks count="3" manualBreakCount="3">
    <brk id="25" max="8" man="1"/>
    <brk id="53" max="8" man="1"/>
    <brk id="87" max="8" man="1"/>
  </rowBreaks>
  <ignoredErrors>
    <ignoredError sqref="F116 H1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0"/>
  <sheetViews>
    <sheetView view="pageBreakPreview" topLeftCell="A64" zoomScale="110" zoomScaleNormal="100" zoomScaleSheetLayoutView="110" workbookViewId="0">
      <selection activeCell="J1" sqref="J1"/>
    </sheetView>
  </sheetViews>
  <sheetFormatPr defaultColWidth="9.1796875" defaultRowHeight="20.25" customHeight="1"/>
  <cols>
    <col min="1" max="1" width="2" style="85" customWidth="1"/>
    <col min="2" max="2" width="39.36328125" style="85" customWidth="1"/>
    <col min="3" max="3" width="11.1796875" style="39" customWidth="1"/>
    <col min="4" max="4" width="0.81640625" style="99" customWidth="1"/>
    <col min="5" max="5" width="13.1796875" style="99" customWidth="1"/>
    <col min="6" max="6" width="0.81640625" style="99" customWidth="1"/>
    <col min="7" max="7" width="13.1796875" style="99" customWidth="1"/>
    <col min="8" max="8" width="0.81640625" style="99" customWidth="1"/>
    <col min="9" max="9" width="13.1796875" style="99" customWidth="1"/>
    <col min="10" max="10" width="0.81640625" style="99" customWidth="1"/>
    <col min="11" max="11" width="13.1796875" style="99" customWidth="1"/>
    <col min="12" max="16384" width="9.1796875" style="99"/>
  </cols>
  <sheetData>
    <row r="1" spans="1:11" ht="19.5" customHeight="1">
      <c r="A1" s="43" t="s">
        <v>0</v>
      </c>
      <c r="B1" s="43"/>
      <c r="C1" s="43"/>
      <c r="D1" s="43"/>
      <c r="E1" s="44"/>
      <c r="F1" s="44"/>
      <c r="G1" s="44"/>
    </row>
    <row r="2" spans="1:11" ht="19.5" customHeight="1">
      <c r="A2" s="43" t="s">
        <v>1</v>
      </c>
      <c r="B2" s="43"/>
      <c r="C2" s="43"/>
      <c r="D2" s="43"/>
      <c r="E2" s="44"/>
      <c r="F2" s="44"/>
      <c r="G2" s="44"/>
    </row>
    <row r="3" spans="1:11" ht="19.5" customHeight="1">
      <c r="A3" s="47" t="s">
        <v>89</v>
      </c>
      <c r="B3" s="77"/>
      <c r="C3" s="78"/>
      <c r="D3" s="79"/>
    </row>
    <row r="4" spans="1:11" ht="19.5" customHeight="1">
      <c r="E4" s="5"/>
      <c r="F4" s="5"/>
      <c r="G4" s="5"/>
      <c r="H4" s="5"/>
      <c r="I4" s="206" t="s">
        <v>3</v>
      </c>
      <c r="J4" s="206"/>
      <c r="K4" s="206"/>
    </row>
    <row r="5" spans="1:11" ht="21.5" customHeight="1">
      <c r="A5" s="80"/>
      <c r="B5" s="80"/>
      <c r="E5" s="204" t="s">
        <v>4</v>
      </c>
      <c r="F5" s="204"/>
      <c r="G5" s="204"/>
      <c r="H5" s="204"/>
      <c r="I5" s="204" t="s">
        <v>5</v>
      </c>
      <c r="J5" s="204"/>
      <c r="K5" s="204"/>
    </row>
    <row r="6" spans="1:11" ht="21.5" customHeight="1">
      <c r="E6" s="201" t="s">
        <v>6</v>
      </c>
      <c r="F6" s="201"/>
      <c r="G6" s="201"/>
      <c r="H6" s="201"/>
      <c r="I6" s="207" t="s">
        <v>7</v>
      </c>
      <c r="J6" s="207"/>
      <c r="K6" s="207"/>
    </row>
    <row r="7" spans="1:11" ht="21.5" customHeight="1">
      <c r="E7" s="205" t="s">
        <v>90</v>
      </c>
      <c r="F7" s="205"/>
      <c r="G7" s="205"/>
      <c r="H7" s="22"/>
      <c r="I7" s="205" t="s">
        <v>90</v>
      </c>
      <c r="J7" s="205"/>
      <c r="K7" s="205"/>
    </row>
    <row r="8" spans="1:11" ht="21.5" customHeight="1">
      <c r="A8" s="44"/>
      <c r="B8" s="44"/>
      <c r="C8" s="39" t="s">
        <v>10</v>
      </c>
      <c r="D8" s="105"/>
      <c r="E8" s="33">
        <v>2023</v>
      </c>
      <c r="F8" s="13"/>
      <c r="G8" s="33">
        <v>2022</v>
      </c>
      <c r="H8" s="13"/>
      <c r="I8" s="33">
        <v>2023</v>
      </c>
      <c r="J8" s="13"/>
      <c r="K8" s="33">
        <v>2022</v>
      </c>
    </row>
    <row r="9" spans="1:11" ht="21.5" customHeight="1">
      <c r="A9" s="50" t="s">
        <v>91</v>
      </c>
      <c r="B9" s="50"/>
      <c r="D9" s="105"/>
      <c r="E9" s="12"/>
      <c r="F9" s="13"/>
      <c r="G9" s="12"/>
      <c r="H9" s="13"/>
      <c r="I9" s="12"/>
      <c r="J9" s="13"/>
      <c r="K9" s="12"/>
    </row>
    <row r="10" spans="1:11" ht="21.5" customHeight="1">
      <c r="A10" s="85" t="s">
        <v>92</v>
      </c>
      <c r="C10" s="39">
        <v>23</v>
      </c>
      <c r="D10" s="105"/>
      <c r="E10" s="81">
        <v>585844121</v>
      </c>
      <c r="F10" s="82"/>
      <c r="G10" s="81">
        <v>614196968</v>
      </c>
      <c r="H10" s="42"/>
      <c r="I10" s="81">
        <v>26702903</v>
      </c>
      <c r="J10" s="82"/>
      <c r="K10" s="81">
        <v>27888203</v>
      </c>
    </row>
    <row r="11" spans="1:11" ht="21.5" customHeight="1">
      <c r="A11" s="85" t="s">
        <v>312</v>
      </c>
      <c r="C11" s="39" t="s">
        <v>369</v>
      </c>
      <c r="D11" s="105"/>
      <c r="E11" s="81">
        <v>7878753</v>
      </c>
      <c r="F11" s="82"/>
      <c r="G11" s="81">
        <v>2553196</v>
      </c>
      <c r="H11" s="42"/>
      <c r="I11" s="15">
        <v>2158883</v>
      </c>
      <c r="J11" s="38"/>
      <c r="K11" s="15">
        <v>8609069</v>
      </c>
    </row>
    <row r="12" spans="1:11" ht="21.5" customHeight="1">
      <c r="A12" s="85" t="s">
        <v>93</v>
      </c>
      <c r="D12" s="105"/>
      <c r="E12" s="81">
        <v>1158029</v>
      </c>
      <c r="F12" s="82"/>
      <c r="G12" s="81">
        <v>842826</v>
      </c>
      <c r="H12" s="42"/>
      <c r="I12" s="81">
        <v>637246</v>
      </c>
      <c r="J12" s="82"/>
      <c r="K12" s="81">
        <v>708182</v>
      </c>
    </row>
    <row r="13" spans="1:11" ht="21.5" customHeight="1">
      <c r="A13" s="85" t="s">
        <v>94</v>
      </c>
      <c r="D13" s="105"/>
      <c r="E13" s="81">
        <v>12169</v>
      </c>
      <c r="F13" s="82"/>
      <c r="G13" s="81">
        <v>60125</v>
      </c>
      <c r="H13" s="42"/>
      <c r="I13" s="81">
        <v>8242678</v>
      </c>
      <c r="J13" s="82"/>
      <c r="K13" s="81">
        <v>19605115</v>
      </c>
    </row>
    <row r="14" spans="1:11" ht="21.5" customHeight="1">
      <c r="A14" s="208" t="s">
        <v>95</v>
      </c>
      <c r="B14" s="208"/>
      <c r="D14" s="105"/>
      <c r="E14" s="15">
        <v>1023182</v>
      </c>
      <c r="F14" s="83"/>
      <c r="G14" s="15">
        <v>92579</v>
      </c>
      <c r="H14" s="83"/>
      <c r="I14" s="15">
        <v>296266</v>
      </c>
      <c r="J14" s="14"/>
      <c r="K14" s="15">
        <v>0</v>
      </c>
    </row>
    <row r="15" spans="1:11" ht="21.5" customHeight="1">
      <c r="A15" s="141" t="s">
        <v>282</v>
      </c>
      <c r="B15" s="141"/>
      <c r="D15" s="105"/>
      <c r="E15" s="15"/>
      <c r="F15" s="83"/>
      <c r="G15" s="15"/>
      <c r="H15" s="83"/>
      <c r="I15" s="14"/>
      <c r="J15" s="14"/>
      <c r="K15" s="14"/>
    </row>
    <row r="16" spans="1:11" ht="21.5" customHeight="1">
      <c r="A16" s="141" t="s">
        <v>283</v>
      </c>
      <c r="B16" s="141"/>
      <c r="C16" s="39">
        <v>12</v>
      </c>
      <c r="D16" s="105"/>
      <c r="E16" s="15">
        <v>0</v>
      </c>
      <c r="F16" s="83"/>
      <c r="G16" s="15">
        <v>1765975</v>
      </c>
      <c r="H16" s="83"/>
      <c r="I16" s="15">
        <v>0</v>
      </c>
      <c r="J16" s="14"/>
      <c r="K16" s="15">
        <v>608201</v>
      </c>
    </row>
    <row r="17" spans="1:11" ht="21.5" customHeight="1">
      <c r="A17" s="85" t="s">
        <v>96</v>
      </c>
      <c r="D17" s="105"/>
      <c r="E17" s="81">
        <v>3772463</v>
      </c>
      <c r="F17" s="82"/>
      <c r="G17" s="81">
        <v>3917650</v>
      </c>
      <c r="H17" s="42"/>
      <c r="I17" s="81">
        <v>298186</v>
      </c>
      <c r="J17" s="82"/>
      <c r="K17" s="81">
        <v>314683</v>
      </c>
    </row>
    <row r="18" spans="1:11" ht="21.5" customHeight="1">
      <c r="A18" s="44" t="s">
        <v>97</v>
      </c>
      <c r="B18" s="44"/>
      <c r="D18" s="105"/>
      <c r="E18" s="84">
        <f>SUM(E10:E17)</f>
        <v>599688717</v>
      </c>
      <c r="F18" s="42"/>
      <c r="G18" s="84">
        <f>SUM(G10:G17)</f>
        <v>623429319</v>
      </c>
      <c r="H18" s="42"/>
      <c r="I18" s="84">
        <f>SUM(I10:I17)</f>
        <v>38336162</v>
      </c>
      <c r="J18" s="42"/>
      <c r="K18" s="84">
        <f>SUM(K10:K17)</f>
        <v>57733453</v>
      </c>
    </row>
    <row r="19" spans="1:11" ht="21.5" customHeight="1">
      <c r="A19" s="44"/>
      <c r="B19" s="44"/>
      <c r="D19" s="105"/>
      <c r="E19" s="81"/>
      <c r="F19" s="82"/>
      <c r="G19" s="81"/>
      <c r="H19" s="42"/>
      <c r="I19" s="81"/>
      <c r="J19" s="82"/>
      <c r="K19" s="81"/>
    </row>
    <row r="20" spans="1:11" ht="21.5" customHeight="1">
      <c r="A20" s="50" t="s">
        <v>98</v>
      </c>
      <c r="B20" s="50"/>
      <c r="D20" s="105"/>
      <c r="E20" s="81"/>
      <c r="F20" s="82"/>
      <c r="G20" s="81"/>
      <c r="H20" s="42"/>
      <c r="I20" s="81"/>
      <c r="J20" s="82"/>
      <c r="K20" s="81"/>
    </row>
    <row r="21" spans="1:11" ht="21.5" customHeight="1">
      <c r="A21" s="85" t="s">
        <v>99</v>
      </c>
      <c r="C21" s="39" t="s">
        <v>330</v>
      </c>
      <c r="D21" s="105"/>
      <c r="E21" s="81">
        <v>524643172</v>
      </c>
      <c r="F21" s="82"/>
      <c r="G21" s="81">
        <v>532324028</v>
      </c>
      <c r="H21" s="42"/>
      <c r="I21" s="81">
        <v>25082168</v>
      </c>
      <c r="J21" s="82"/>
      <c r="K21" s="81">
        <v>26354825</v>
      </c>
    </row>
    <row r="22" spans="1:11" ht="21.5" customHeight="1">
      <c r="A22" s="85" t="s">
        <v>100</v>
      </c>
      <c r="C22" s="39">
        <v>25</v>
      </c>
      <c r="D22" s="105"/>
      <c r="E22" s="81">
        <v>23637207</v>
      </c>
      <c r="F22" s="82"/>
      <c r="G22" s="81">
        <v>22922097</v>
      </c>
      <c r="H22" s="42"/>
      <c r="I22" s="81">
        <v>1177031</v>
      </c>
      <c r="J22" s="82"/>
      <c r="K22" s="81">
        <v>932502</v>
      </c>
    </row>
    <row r="23" spans="1:11" ht="21.5" customHeight="1">
      <c r="A23" s="85" t="s">
        <v>101</v>
      </c>
      <c r="C23" s="39">
        <v>25</v>
      </c>
      <c r="D23" s="105"/>
      <c r="E23" s="81">
        <v>32238180</v>
      </c>
      <c r="F23" s="82"/>
      <c r="G23" s="81">
        <v>32078705</v>
      </c>
      <c r="H23" s="42"/>
      <c r="I23" s="81">
        <v>2521452</v>
      </c>
      <c r="J23" s="82"/>
      <c r="K23" s="81">
        <v>2563279</v>
      </c>
    </row>
    <row r="24" spans="1:11" ht="21.5" customHeight="1">
      <c r="A24" s="85" t="s">
        <v>282</v>
      </c>
      <c r="D24" s="105"/>
      <c r="E24" s="81"/>
      <c r="F24" s="82"/>
      <c r="G24" s="81"/>
      <c r="H24" s="42"/>
      <c r="I24" s="81"/>
      <c r="J24" s="82"/>
      <c r="K24" s="81"/>
    </row>
    <row r="25" spans="1:11" ht="21.5" customHeight="1">
      <c r="A25" s="85" t="s">
        <v>102</v>
      </c>
      <c r="C25" s="39">
        <v>7</v>
      </c>
      <c r="D25" s="105"/>
      <c r="E25" s="81">
        <v>-724149</v>
      </c>
      <c r="F25" s="82"/>
      <c r="G25" s="81">
        <v>-1410753</v>
      </c>
      <c r="H25" s="42"/>
      <c r="I25" s="108">
        <v>0</v>
      </c>
      <c r="J25" s="82"/>
      <c r="K25" s="108">
        <v>0</v>
      </c>
    </row>
    <row r="26" spans="1:11" ht="21.5" customHeight="1">
      <c r="A26" s="85" t="s">
        <v>313</v>
      </c>
      <c r="C26" s="39" t="s">
        <v>331</v>
      </c>
      <c r="D26" s="105"/>
      <c r="E26" s="81">
        <v>908754</v>
      </c>
      <c r="F26" s="82"/>
      <c r="G26" s="81">
        <v>475914</v>
      </c>
      <c r="H26" s="42"/>
      <c r="I26" s="15">
        <v>4438797</v>
      </c>
      <c r="J26" s="82"/>
      <c r="K26" s="15">
        <v>7174157</v>
      </c>
    </row>
    <row r="27" spans="1:11" ht="21.5" customHeight="1">
      <c r="A27" s="85" t="s">
        <v>284</v>
      </c>
      <c r="D27" s="105"/>
      <c r="E27" s="108">
        <v>0</v>
      </c>
      <c r="F27" s="82"/>
      <c r="G27" s="108">
        <v>0</v>
      </c>
      <c r="H27" s="42"/>
      <c r="I27" s="15">
        <v>0</v>
      </c>
      <c r="J27" s="82"/>
      <c r="K27" s="15">
        <v>38911</v>
      </c>
    </row>
    <row r="28" spans="1:11" ht="21.5" customHeight="1">
      <c r="A28" s="85" t="s">
        <v>103</v>
      </c>
      <c r="C28" s="39">
        <v>14</v>
      </c>
      <c r="D28" s="105"/>
      <c r="E28" s="15">
        <v>2969614</v>
      </c>
      <c r="F28" s="83"/>
      <c r="G28" s="15">
        <v>2909037</v>
      </c>
      <c r="H28" s="14"/>
      <c r="I28" s="14">
        <v>26365</v>
      </c>
      <c r="J28" s="14"/>
      <c r="K28" s="14">
        <v>20677</v>
      </c>
    </row>
    <row r="29" spans="1:11" ht="21.5" customHeight="1">
      <c r="A29" s="85" t="s">
        <v>104</v>
      </c>
      <c r="D29" s="105"/>
      <c r="E29" s="107">
        <v>22536879</v>
      </c>
      <c r="F29" s="82"/>
      <c r="G29" s="107">
        <v>17448960</v>
      </c>
      <c r="H29" s="42"/>
      <c r="I29" s="107">
        <v>5731555</v>
      </c>
      <c r="J29" s="82"/>
      <c r="K29" s="107">
        <v>5187610</v>
      </c>
    </row>
    <row r="30" spans="1:11" ht="21.5" customHeight="1">
      <c r="A30" s="44" t="s">
        <v>105</v>
      </c>
      <c r="B30" s="44"/>
      <c r="D30" s="105"/>
      <c r="E30" s="86">
        <f>SUM(E21:E29)</f>
        <v>606209657</v>
      </c>
      <c r="F30" s="42"/>
      <c r="G30" s="86">
        <f>SUM(G21:G29)</f>
        <v>606747988</v>
      </c>
      <c r="H30" s="42"/>
      <c r="I30" s="86">
        <f>SUM(I21:I29)</f>
        <v>38977368</v>
      </c>
      <c r="J30" s="42"/>
      <c r="K30" s="86">
        <f>SUM(K21:K29)</f>
        <v>42271961</v>
      </c>
    </row>
    <row r="31" spans="1:11" ht="6.75" customHeight="1">
      <c r="A31" s="44"/>
      <c r="B31" s="44"/>
      <c r="D31" s="105"/>
      <c r="E31" s="42"/>
      <c r="F31" s="42"/>
      <c r="G31" s="42"/>
      <c r="H31" s="42"/>
      <c r="I31" s="42"/>
      <c r="J31" s="42"/>
      <c r="K31" s="42"/>
    </row>
    <row r="32" spans="1:11" ht="21.5" customHeight="1">
      <c r="A32" s="85" t="s">
        <v>106</v>
      </c>
      <c r="C32" s="99"/>
    </row>
    <row r="33" spans="1:11" ht="21.5" customHeight="1">
      <c r="A33" s="85" t="s">
        <v>107</v>
      </c>
      <c r="C33" s="39" t="s">
        <v>332</v>
      </c>
      <c r="D33" s="105"/>
      <c r="E33" s="190">
        <v>4590349</v>
      </c>
      <c r="F33" s="82"/>
      <c r="G33" s="190">
        <v>3745244</v>
      </c>
      <c r="H33" s="82"/>
      <c r="I33" s="107">
        <v>0</v>
      </c>
      <c r="J33" s="108"/>
      <c r="K33" s="107">
        <v>0</v>
      </c>
    </row>
    <row r="34" spans="1:11" ht="21.5" customHeight="1">
      <c r="A34" s="44" t="s">
        <v>314</v>
      </c>
      <c r="B34" s="44"/>
      <c r="D34" s="105"/>
      <c r="E34" s="87">
        <f>SUM(E18-E30)+E33</f>
        <v>-1930591</v>
      </c>
      <c r="F34" s="42"/>
      <c r="G34" s="87">
        <f>SUM(G18-G30)+G33</f>
        <v>20426575</v>
      </c>
      <c r="H34" s="42"/>
      <c r="I34" s="87">
        <f>SUM(I18-I30)+I33</f>
        <v>-641206</v>
      </c>
      <c r="J34" s="42"/>
      <c r="K34" s="87">
        <f>SUM(K18-K30)+K33</f>
        <v>15461492</v>
      </c>
    </row>
    <row r="35" spans="1:11" ht="21.5" customHeight="1">
      <c r="A35" s="85" t="s">
        <v>108</v>
      </c>
      <c r="C35" s="39">
        <v>26</v>
      </c>
      <c r="D35" s="105"/>
      <c r="E35" s="191">
        <v>600302</v>
      </c>
      <c r="F35" s="82"/>
      <c r="G35" s="191">
        <v>6002934</v>
      </c>
      <c r="H35" s="42"/>
      <c r="I35" s="191">
        <v>-789815</v>
      </c>
      <c r="J35" s="82"/>
      <c r="K35" s="191">
        <v>574096</v>
      </c>
    </row>
    <row r="36" spans="1:11" ht="21.5" customHeight="1" thickBot="1">
      <c r="A36" s="44" t="s">
        <v>315</v>
      </c>
      <c r="B36" s="44"/>
      <c r="D36" s="105"/>
      <c r="E36" s="34">
        <f>E34-E35</f>
        <v>-2530893</v>
      </c>
      <c r="F36" s="42"/>
      <c r="G36" s="34">
        <f>G34-G35</f>
        <v>14423641</v>
      </c>
      <c r="H36" s="87"/>
      <c r="I36" s="34">
        <f>I34-I35</f>
        <v>148609</v>
      </c>
      <c r="J36" s="42"/>
      <c r="K36" s="34">
        <f>K34-K35</f>
        <v>14887396</v>
      </c>
    </row>
    <row r="37" spans="1:11" ht="18" customHeight="1" thickTop="1">
      <c r="A37" s="44"/>
      <c r="B37" s="44"/>
      <c r="D37" s="105"/>
      <c r="E37" s="87"/>
      <c r="F37" s="42"/>
      <c r="G37" s="87"/>
      <c r="H37" s="42"/>
      <c r="I37" s="87"/>
      <c r="J37" s="42"/>
      <c r="K37" s="87"/>
    </row>
    <row r="38" spans="1:11" ht="19.5" customHeight="1">
      <c r="A38" s="43" t="s">
        <v>0</v>
      </c>
      <c r="B38" s="43"/>
      <c r="C38" s="43"/>
      <c r="D38" s="43"/>
      <c r="E38" s="44"/>
      <c r="F38" s="44"/>
      <c r="G38" s="44"/>
    </row>
    <row r="39" spans="1:11" ht="19.5" customHeight="1">
      <c r="A39" s="43" t="s">
        <v>1</v>
      </c>
      <c r="B39" s="43"/>
      <c r="C39" s="43"/>
      <c r="D39" s="43"/>
      <c r="E39" s="44"/>
      <c r="F39" s="44"/>
      <c r="G39" s="44"/>
    </row>
    <row r="40" spans="1:11" ht="19.5" customHeight="1">
      <c r="A40" s="47" t="s">
        <v>89</v>
      </c>
      <c r="B40" s="77"/>
      <c r="C40" s="78"/>
      <c r="D40" s="79"/>
    </row>
    <row r="41" spans="1:11" ht="19.5" customHeight="1">
      <c r="E41" s="5"/>
      <c r="F41" s="5"/>
      <c r="G41" s="5"/>
      <c r="H41" s="5"/>
      <c r="I41" s="206" t="s">
        <v>3</v>
      </c>
      <c r="J41" s="206"/>
      <c r="K41" s="206"/>
    </row>
    <row r="42" spans="1:11" ht="19.5" customHeight="1">
      <c r="A42" s="80"/>
      <c r="B42" s="80"/>
      <c r="E42" s="204" t="s">
        <v>4</v>
      </c>
      <c r="F42" s="204"/>
      <c r="G42" s="204"/>
      <c r="H42" s="204"/>
      <c r="I42" s="204" t="s">
        <v>5</v>
      </c>
      <c r="J42" s="204"/>
      <c r="K42" s="204"/>
    </row>
    <row r="43" spans="1:11" ht="19.5" customHeight="1">
      <c r="E43" s="201" t="s">
        <v>6</v>
      </c>
      <c r="F43" s="201"/>
      <c r="G43" s="201"/>
      <c r="H43" s="201"/>
      <c r="I43" s="207" t="s">
        <v>7</v>
      </c>
      <c r="J43" s="207"/>
      <c r="K43" s="207"/>
    </row>
    <row r="44" spans="1:11" ht="21.5" customHeight="1">
      <c r="E44" s="205" t="s">
        <v>90</v>
      </c>
      <c r="F44" s="205"/>
      <c r="G44" s="205"/>
      <c r="H44" s="11"/>
      <c r="I44" s="205" t="s">
        <v>90</v>
      </c>
      <c r="J44" s="205"/>
      <c r="K44" s="205"/>
    </row>
    <row r="45" spans="1:11" ht="21.5" customHeight="1">
      <c r="A45" s="44"/>
      <c r="B45" s="44"/>
      <c r="C45" s="39" t="s">
        <v>10</v>
      </c>
      <c r="D45" s="105"/>
      <c r="E45" s="33">
        <v>2023</v>
      </c>
      <c r="F45" s="13"/>
      <c r="G45" s="33">
        <v>2022</v>
      </c>
      <c r="H45" s="13"/>
      <c r="I45" s="33">
        <v>2023</v>
      </c>
      <c r="J45" s="13"/>
      <c r="K45" s="33">
        <v>2022</v>
      </c>
    </row>
    <row r="46" spans="1:11" ht="21.5" customHeight="1">
      <c r="A46" s="8" t="s">
        <v>316</v>
      </c>
      <c r="D46" s="105"/>
      <c r="E46" s="81"/>
      <c r="F46" s="82"/>
      <c r="G46" s="81"/>
      <c r="H46" s="82"/>
      <c r="I46" s="81"/>
      <c r="J46" s="82"/>
      <c r="K46" s="81"/>
    </row>
    <row r="47" spans="1:11" ht="21.5" customHeight="1">
      <c r="A47" s="85" t="s">
        <v>109</v>
      </c>
      <c r="D47" s="105"/>
      <c r="E47" s="81">
        <v>-5207348</v>
      </c>
      <c r="F47" s="82"/>
      <c r="G47" s="81">
        <v>13969553</v>
      </c>
      <c r="H47" s="82"/>
      <c r="I47" s="192">
        <v>148609</v>
      </c>
      <c r="J47" s="82"/>
      <c r="K47" s="192">
        <v>14887396</v>
      </c>
    </row>
    <row r="48" spans="1:11" ht="21.5" customHeight="1">
      <c r="A48" s="85" t="s">
        <v>110</v>
      </c>
      <c r="D48" s="105"/>
      <c r="E48" s="191">
        <v>2676455</v>
      </c>
      <c r="F48" s="82"/>
      <c r="G48" s="191">
        <v>454088</v>
      </c>
      <c r="H48" s="42"/>
      <c r="I48" s="193">
        <v>0</v>
      </c>
      <c r="J48" s="82"/>
      <c r="K48" s="193">
        <v>0</v>
      </c>
    </row>
    <row r="49" spans="1:11" ht="21.5" customHeight="1" thickBot="1">
      <c r="A49" s="44" t="s">
        <v>315</v>
      </c>
      <c r="B49" s="44"/>
      <c r="D49" s="105"/>
      <c r="E49" s="35">
        <f>SUM(E47:E48)</f>
        <v>-2530893</v>
      </c>
      <c r="F49" s="42"/>
      <c r="G49" s="35">
        <f>SUM(G47:G48)</f>
        <v>14423641</v>
      </c>
      <c r="H49" s="42"/>
      <c r="I49" s="35">
        <f>SUM(I47:I48)</f>
        <v>148609</v>
      </c>
      <c r="J49" s="42"/>
      <c r="K49" s="35">
        <f>SUM(K47:K48)</f>
        <v>14887396</v>
      </c>
    </row>
    <row r="50" spans="1:11" ht="14.5" thickTop="1">
      <c r="A50" s="44"/>
      <c r="B50" s="44"/>
      <c r="D50" s="105"/>
      <c r="E50" s="82"/>
      <c r="F50" s="82"/>
      <c r="G50" s="82"/>
      <c r="H50" s="42"/>
      <c r="I50" s="82"/>
      <c r="J50" s="82"/>
      <c r="K50" s="82"/>
    </row>
    <row r="51" spans="1:11" ht="19.5" customHeight="1" thickBot="1">
      <c r="A51" s="44" t="s">
        <v>372</v>
      </c>
      <c r="B51" s="44"/>
      <c r="C51" s="39">
        <v>27</v>
      </c>
      <c r="D51" s="105"/>
      <c r="E51" s="36">
        <v>-0.75</v>
      </c>
      <c r="F51" s="46"/>
      <c r="G51" s="36">
        <v>1.69</v>
      </c>
      <c r="H51" s="46"/>
      <c r="I51" s="36">
        <v>-0.06</v>
      </c>
      <c r="J51" s="46"/>
      <c r="K51" s="36">
        <v>1.7</v>
      </c>
    </row>
    <row r="52" spans="1:11" ht="19.5" customHeight="1" thickTop="1">
      <c r="D52" s="105"/>
      <c r="E52" s="46"/>
      <c r="F52" s="46"/>
      <c r="G52" s="46"/>
      <c r="H52" s="46"/>
      <c r="I52" s="46"/>
      <c r="J52" s="46"/>
      <c r="K52" s="46"/>
    </row>
    <row r="53" spans="1:11" ht="20.25" customHeight="1">
      <c r="A53" s="43" t="s">
        <v>0</v>
      </c>
      <c r="B53" s="43"/>
      <c r="C53" s="43"/>
      <c r="D53" s="43"/>
      <c r="E53" s="43"/>
      <c r="F53" s="43"/>
      <c r="G53" s="43"/>
    </row>
    <row r="54" spans="1:11" ht="20.25" customHeight="1">
      <c r="A54" s="43" t="s">
        <v>1</v>
      </c>
      <c r="B54" s="43"/>
      <c r="C54" s="43"/>
      <c r="D54" s="43"/>
      <c r="E54" s="43"/>
      <c r="F54" s="43"/>
      <c r="G54" s="43"/>
    </row>
    <row r="55" spans="1:11" ht="20.25" customHeight="1">
      <c r="A55" s="91" t="s">
        <v>111</v>
      </c>
      <c r="B55" s="77"/>
      <c r="C55" s="92"/>
      <c r="D55" s="79"/>
      <c r="E55" s="79"/>
      <c r="F55" s="79"/>
      <c r="G55" s="79"/>
    </row>
    <row r="56" spans="1:11" ht="19.5" customHeight="1">
      <c r="E56" s="5"/>
      <c r="F56" s="5"/>
      <c r="G56" s="5"/>
      <c r="H56" s="5"/>
      <c r="I56" s="206" t="s">
        <v>3</v>
      </c>
      <c r="J56" s="206"/>
      <c r="K56" s="206"/>
    </row>
    <row r="57" spans="1:11" ht="19.5" customHeight="1">
      <c r="A57" s="80"/>
      <c r="B57" s="80"/>
      <c r="E57" s="204" t="s">
        <v>4</v>
      </c>
      <c r="F57" s="204"/>
      <c r="G57" s="204"/>
      <c r="H57" s="204"/>
      <c r="I57" s="204" t="s">
        <v>5</v>
      </c>
      <c r="J57" s="204"/>
      <c r="K57" s="204"/>
    </row>
    <row r="58" spans="1:11" ht="19.5" customHeight="1">
      <c r="E58" s="201" t="s">
        <v>6</v>
      </c>
      <c r="F58" s="201"/>
      <c r="G58" s="201"/>
      <c r="H58" s="201"/>
      <c r="I58" s="207" t="s">
        <v>7</v>
      </c>
      <c r="J58" s="207"/>
      <c r="K58" s="207"/>
    </row>
    <row r="59" spans="1:11" ht="21.5" customHeight="1">
      <c r="E59" s="205" t="s">
        <v>90</v>
      </c>
      <c r="F59" s="205"/>
      <c r="G59" s="205"/>
      <c r="H59" s="11"/>
      <c r="I59" s="205" t="s">
        <v>90</v>
      </c>
      <c r="J59" s="205"/>
      <c r="K59" s="205"/>
    </row>
    <row r="60" spans="1:11" ht="21.5" customHeight="1">
      <c r="A60" s="44"/>
      <c r="B60" s="44"/>
      <c r="C60" s="39" t="s">
        <v>10</v>
      </c>
      <c r="D60" s="105"/>
      <c r="E60" s="33">
        <v>2023</v>
      </c>
      <c r="F60" s="13"/>
      <c r="G60" s="33">
        <v>2022</v>
      </c>
      <c r="H60" s="13"/>
      <c r="I60" s="33">
        <v>2023</v>
      </c>
      <c r="J60" s="13"/>
      <c r="K60" s="33">
        <v>2022</v>
      </c>
    </row>
    <row r="61" spans="1:11" ht="3" customHeight="1">
      <c r="A61" s="44"/>
      <c r="B61" s="44"/>
      <c r="E61" s="12"/>
      <c r="F61" s="13"/>
      <c r="G61" s="12"/>
      <c r="H61" s="13"/>
      <c r="I61" s="12"/>
      <c r="J61" s="13"/>
      <c r="K61" s="12"/>
    </row>
    <row r="62" spans="1:11" ht="21.5" customHeight="1">
      <c r="A62" s="44" t="s">
        <v>315</v>
      </c>
      <c r="D62" s="105"/>
      <c r="E62" s="41">
        <f t="shared" ref="E62" si="0">E36</f>
        <v>-2530893</v>
      </c>
      <c r="F62" s="41"/>
      <c r="G62" s="41">
        <f>G36</f>
        <v>14423641</v>
      </c>
      <c r="H62" s="41"/>
      <c r="I62" s="41">
        <f t="shared" ref="I62:K62" si="1">I36</f>
        <v>148609</v>
      </c>
      <c r="J62" s="41"/>
      <c r="K62" s="41">
        <f t="shared" si="1"/>
        <v>14887396</v>
      </c>
    </row>
    <row r="63" spans="1:11" ht="2.5" customHeight="1">
      <c r="D63" s="105"/>
      <c r="E63" s="108"/>
      <c r="F63" s="108"/>
      <c r="G63" s="108"/>
      <c r="H63" s="108"/>
      <c r="I63" s="108"/>
      <c r="J63" s="108"/>
      <c r="K63" s="108"/>
    </row>
    <row r="64" spans="1:11" ht="21.5" customHeight="1">
      <c r="A64" s="44" t="s">
        <v>363</v>
      </c>
      <c r="D64" s="105"/>
      <c r="E64" s="108"/>
      <c r="F64" s="108"/>
      <c r="G64" s="108"/>
      <c r="H64" s="108"/>
      <c r="I64" s="108"/>
      <c r="J64" s="108"/>
      <c r="K64" s="108"/>
    </row>
    <row r="65" spans="1:11" ht="21.5" customHeight="1">
      <c r="A65" s="50" t="s">
        <v>112</v>
      </c>
      <c r="D65" s="105"/>
      <c r="E65" s="108"/>
      <c r="F65" s="108"/>
      <c r="G65" s="108"/>
      <c r="H65" s="108"/>
      <c r="I65" s="108"/>
      <c r="J65" s="108"/>
      <c r="K65" s="108"/>
    </row>
    <row r="66" spans="1:11" ht="21.5" customHeight="1">
      <c r="A66" s="50" t="s">
        <v>113</v>
      </c>
      <c r="D66" s="105"/>
      <c r="E66" s="108"/>
      <c r="F66" s="108"/>
      <c r="G66" s="108"/>
      <c r="H66" s="108"/>
      <c r="I66" s="108"/>
      <c r="J66" s="108"/>
      <c r="K66" s="108"/>
    </row>
    <row r="67" spans="1:11" ht="22" customHeight="1">
      <c r="A67" s="99" t="s">
        <v>114</v>
      </c>
      <c r="D67" s="105"/>
      <c r="E67" s="5">
        <v>-10807591</v>
      </c>
      <c r="F67" s="129"/>
      <c r="G67" s="5">
        <v>-3044728</v>
      </c>
      <c r="H67" s="129"/>
      <c r="I67" s="129">
        <v>0</v>
      </c>
      <c r="J67" s="129"/>
      <c r="K67" s="129">
        <v>0</v>
      </c>
    </row>
    <row r="68" spans="1:11" ht="21.5" customHeight="1">
      <c r="A68" s="99" t="s">
        <v>317</v>
      </c>
      <c r="D68" s="105"/>
      <c r="E68" s="5"/>
      <c r="F68" s="129"/>
      <c r="G68" s="5"/>
      <c r="H68" s="129"/>
      <c r="I68" s="129"/>
      <c r="J68" s="129"/>
      <c r="K68" s="129"/>
    </row>
    <row r="69" spans="1:11" ht="21.5" customHeight="1">
      <c r="A69" s="99" t="s">
        <v>298</v>
      </c>
      <c r="D69" s="105"/>
      <c r="E69" s="5">
        <v>-99289</v>
      </c>
      <c r="F69" s="129"/>
      <c r="G69" s="129">
        <v>99289</v>
      </c>
      <c r="H69" s="129"/>
      <c r="I69" s="129">
        <v>0</v>
      </c>
      <c r="J69" s="129"/>
      <c r="K69" s="129">
        <v>0</v>
      </c>
    </row>
    <row r="70" spans="1:11" ht="21.5" customHeight="1">
      <c r="A70" s="99" t="s">
        <v>318</v>
      </c>
      <c r="D70" s="105"/>
      <c r="E70" s="20">
        <v>-1244196</v>
      </c>
      <c r="F70" s="83"/>
      <c r="G70" s="20">
        <v>3023554</v>
      </c>
      <c r="H70" s="83"/>
      <c r="I70" s="129">
        <v>-7859</v>
      </c>
      <c r="J70" s="83"/>
      <c r="K70" s="129">
        <v>73202</v>
      </c>
    </row>
    <row r="71" spans="1:11" ht="21.5" customHeight="1">
      <c r="A71" s="85" t="s">
        <v>308</v>
      </c>
      <c r="D71" s="105"/>
      <c r="F71" s="106"/>
      <c r="H71" s="106"/>
      <c r="I71" s="106"/>
      <c r="J71" s="106"/>
      <c r="K71" s="106"/>
    </row>
    <row r="72" spans="1:11" ht="21.5" customHeight="1">
      <c r="A72" s="85" t="s">
        <v>383</v>
      </c>
      <c r="D72" s="105"/>
      <c r="F72" s="106"/>
      <c r="H72" s="106"/>
      <c r="I72" s="106"/>
      <c r="J72" s="106"/>
      <c r="K72" s="106"/>
    </row>
    <row r="73" spans="1:11" ht="21.5" customHeight="1">
      <c r="A73" s="85" t="s">
        <v>349</v>
      </c>
      <c r="C73" s="39" t="s">
        <v>332</v>
      </c>
      <c r="D73" s="105"/>
      <c r="E73" s="20">
        <v>-1950313</v>
      </c>
      <c r="F73" s="83"/>
      <c r="G73" s="20">
        <v>-2783306</v>
      </c>
      <c r="H73" s="83"/>
      <c r="I73" s="20">
        <v>0</v>
      </c>
      <c r="J73" s="83"/>
      <c r="K73" s="20">
        <v>0</v>
      </c>
    </row>
    <row r="74" spans="1:11" ht="21.5" customHeight="1">
      <c r="A74" s="85" t="s">
        <v>299</v>
      </c>
      <c r="D74" s="105"/>
      <c r="I74" s="129"/>
      <c r="K74" s="129"/>
    </row>
    <row r="75" spans="1:11" ht="21.5" customHeight="1">
      <c r="A75" s="85" t="s">
        <v>300</v>
      </c>
      <c r="C75" s="39">
        <v>26</v>
      </c>
      <c r="D75" s="105"/>
      <c r="E75" s="37">
        <v>-19613</v>
      </c>
      <c r="G75" s="37">
        <v>158236</v>
      </c>
      <c r="I75" s="130">
        <v>1572</v>
      </c>
      <c r="K75" s="130">
        <v>-14640</v>
      </c>
    </row>
    <row r="76" spans="1:11" ht="21.5" customHeight="1">
      <c r="A76" s="44" t="s">
        <v>115</v>
      </c>
      <c r="D76" s="105"/>
      <c r="E76" s="5"/>
      <c r="G76" s="5"/>
      <c r="I76" s="194"/>
      <c r="K76" s="194"/>
    </row>
    <row r="77" spans="1:11" ht="21.5" customHeight="1">
      <c r="A77" s="44" t="s">
        <v>113</v>
      </c>
      <c r="B77" s="99"/>
      <c r="D77" s="105"/>
      <c r="E77" s="40">
        <f>SUM(E67:E75)</f>
        <v>-14121002</v>
      </c>
      <c r="F77" s="108"/>
      <c r="G77" s="40">
        <f>SUM(G67:G75)</f>
        <v>-2546955</v>
      </c>
      <c r="H77" s="108"/>
      <c r="I77" s="40">
        <f>SUM(I67:I75)</f>
        <v>-6287</v>
      </c>
      <c r="J77" s="108"/>
      <c r="K77" s="40">
        <f>SUM(K67:K75)</f>
        <v>58562</v>
      </c>
    </row>
    <row r="78" spans="1:11" ht="6.65" customHeight="1">
      <c r="A78" s="44"/>
      <c r="B78" s="99"/>
      <c r="D78" s="105"/>
      <c r="E78" s="41"/>
      <c r="F78" s="108"/>
      <c r="G78" s="41"/>
      <c r="H78" s="108"/>
      <c r="I78" s="41"/>
      <c r="J78" s="108"/>
      <c r="K78" s="41"/>
    </row>
    <row r="79" spans="1:11" ht="21.5" customHeight="1">
      <c r="A79" s="50" t="s">
        <v>116</v>
      </c>
      <c r="D79" s="105"/>
    </row>
    <row r="80" spans="1:11" ht="21.5" customHeight="1">
      <c r="A80" s="50" t="s">
        <v>113</v>
      </c>
      <c r="D80" s="105"/>
      <c r="E80" s="108"/>
      <c r="F80" s="108"/>
      <c r="G80" s="108"/>
      <c r="H80" s="108"/>
      <c r="I80" s="108"/>
      <c r="J80" s="108"/>
      <c r="K80" s="108"/>
    </row>
    <row r="81" spans="1:11" ht="21.5" customHeight="1">
      <c r="A81" s="85" t="s">
        <v>117</v>
      </c>
      <c r="B81" s="44"/>
      <c r="D81" s="105"/>
      <c r="E81" s="83"/>
      <c r="F81" s="83"/>
      <c r="G81" s="83"/>
      <c r="H81" s="83"/>
      <c r="I81" s="83"/>
      <c r="J81" s="83"/>
      <c r="K81" s="83"/>
    </row>
    <row r="82" spans="1:11" ht="21.5" customHeight="1">
      <c r="A82" s="85" t="s">
        <v>118</v>
      </c>
      <c r="B82" s="44"/>
      <c r="D82" s="105"/>
      <c r="E82" s="83">
        <v>-3935246</v>
      </c>
      <c r="F82" s="83"/>
      <c r="G82" s="83">
        <v>2942933</v>
      </c>
      <c r="H82" s="83"/>
      <c r="I82" s="20">
        <v>-40000</v>
      </c>
      <c r="J82" s="83"/>
      <c r="K82" s="20">
        <v>-47000</v>
      </c>
    </row>
    <row r="83" spans="1:11" ht="21.5" customHeight="1">
      <c r="A83" s="85" t="s">
        <v>319</v>
      </c>
      <c r="B83" s="44"/>
      <c r="D83" s="105"/>
      <c r="E83" s="83"/>
      <c r="F83" s="83"/>
      <c r="G83" s="83"/>
      <c r="H83" s="83"/>
      <c r="I83" s="20"/>
      <c r="J83" s="83"/>
      <c r="K83" s="20"/>
    </row>
    <row r="84" spans="1:11" ht="21.5" customHeight="1">
      <c r="A84" s="85" t="s">
        <v>256</v>
      </c>
      <c r="C84" s="39">
        <v>20</v>
      </c>
      <c r="D84" s="105"/>
      <c r="E84" s="81">
        <v>-167762</v>
      </c>
      <c r="F84" s="82"/>
      <c r="G84" s="81">
        <v>476864</v>
      </c>
      <c r="H84" s="82"/>
      <c r="I84" s="129">
        <v>-11058</v>
      </c>
      <c r="J84" s="108"/>
      <c r="K84" s="129">
        <v>151636</v>
      </c>
    </row>
    <row r="85" spans="1:11" ht="21.5" customHeight="1">
      <c r="A85" s="85" t="s">
        <v>260</v>
      </c>
      <c r="C85" s="39">
        <v>13</v>
      </c>
      <c r="D85" s="105"/>
      <c r="E85" s="129">
        <v>2044547</v>
      </c>
      <c r="F85" s="82"/>
      <c r="G85" s="129">
        <v>40728153</v>
      </c>
      <c r="H85" s="82"/>
      <c r="I85" s="129">
        <v>0</v>
      </c>
      <c r="J85" s="82"/>
      <c r="K85" s="129">
        <v>5746277</v>
      </c>
    </row>
    <row r="86" spans="1:11" ht="21.5" customHeight="1">
      <c r="A86" s="85" t="s">
        <v>303</v>
      </c>
      <c r="D86" s="105"/>
      <c r="E86" s="129"/>
      <c r="F86" s="82"/>
      <c r="G86" s="129"/>
      <c r="H86" s="82"/>
      <c r="I86" s="129"/>
      <c r="J86" s="82"/>
      <c r="K86" s="129"/>
    </row>
    <row r="87" spans="1:11" ht="21.5" customHeight="1">
      <c r="A87" s="85" t="s">
        <v>333</v>
      </c>
      <c r="D87" s="105"/>
      <c r="E87" s="129"/>
      <c r="F87" s="82"/>
      <c r="G87" s="129"/>
      <c r="H87" s="82"/>
      <c r="I87" s="129"/>
      <c r="J87" s="82"/>
      <c r="K87" s="129"/>
    </row>
    <row r="88" spans="1:11" ht="21.5" customHeight="1">
      <c r="A88" s="85" t="s">
        <v>349</v>
      </c>
      <c r="B88" s="67"/>
      <c r="C88" s="39" t="s">
        <v>332</v>
      </c>
      <c r="D88" s="105"/>
      <c r="E88" s="129">
        <v>186252</v>
      </c>
      <c r="F88" s="82"/>
      <c r="G88" s="129">
        <v>143608</v>
      </c>
      <c r="H88" s="82"/>
      <c r="I88" s="129">
        <v>0</v>
      </c>
      <c r="J88" s="82"/>
      <c r="K88" s="129">
        <v>0</v>
      </c>
    </row>
    <row r="89" spans="1:11" ht="21.5" customHeight="1">
      <c r="A89" s="85" t="s">
        <v>301</v>
      </c>
      <c r="B89" s="44"/>
      <c r="C89" s="99"/>
      <c r="D89" s="105"/>
      <c r="E89" s="81"/>
      <c r="F89" s="82"/>
      <c r="G89" s="81"/>
      <c r="H89" s="82"/>
      <c r="J89" s="82"/>
    </row>
    <row r="90" spans="1:11" ht="21.5" customHeight="1">
      <c r="A90" s="85" t="s">
        <v>302</v>
      </c>
      <c r="B90" s="44"/>
      <c r="C90" s="39">
        <v>26</v>
      </c>
      <c r="D90" s="105"/>
      <c r="E90" s="191">
        <v>-224764</v>
      </c>
      <c r="F90" s="81"/>
      <c r="G90" s="191">
        <v>-8236437</v>
      </c>
      <c r="H90" s="81"/>
      <c r="I90" s="130">
        <v>10211</v>
      </c>
      <c r="J90" s="81"/>
      <c r="K90" s="130">
        <v>-1170183</v>
      </c>
    </row>
    <row r="91" spans="1:11" ht="21.5" customHeight="1">
      <c r="A91" s="44" t="s">
        <v>119</v>
      </c>
      <c r="B91" s="44"/>
      <c r="D91" s="105"/>
      <c r="E91" s="81"/>
      <c r="F91" s="81"/>
      <c r="G91" s="81"/>
      <c r="H91" s="81"/>
      <c r="I91" s="81"/>
      <c r="J91" s="81"/>
      <c r="K91" s="81"/>
    </row>
    <row r="92" spans="1:11" ht="21.5" customHeight="1">
      <c r="A92" s="44" t="s">
        <v>113</v>
      </c>
      <c r="B92" s="44"/>
      <c r="D92" s="105"/>
      <c r="E92" s="40">
        <f>SUM(E82:E90)</f>
        <v>-2096973</v>
      </c>
      <c r="F92" s="108"/>
      <c r="G92" s="40">
        <f>SUM(G82:G90)</f>
        <v>36055121</v>
      </c>
      <c r="H92" s="108"/>
      <c r="I92" s="40">
        <f>SUM(I82:I90)</f>
        <v>-40847</v>
      </c>
      <c r="J92" s="108"/>
      <c r="K92" s="40">
        <f>SUM(K82:K90)</f>
        <v>4680730</v>
      </c>
    </row>
    <row r="93" spans="1:11" ht="21.5" customHeight="1">
      <c r="A93" s="44" t="s">
        <v>321</v>
      </c>
      <c r="B93" s="44"/>
      <c r="D93" s="105"/>
      <c r="F93" s="82"/>
      <c r="H93" s="108"/>
      <c r="I93" s="108"/>
      <c r="J93" s="108"/>
      <c r="K93" s="108"/>
    </row>
    <row r="94" spans="1:11" ht="21.5" customHeight="1">
      <c r="A94" s="44" t="s">
        <v>322</v>
      </c>
      <c r="B94" s="44"/>
      <c r="D94" s="105"/>
      <c r="E94" s="40">
        <f>E92+E77</f>
        <v>-16217975</v>
      </c>
      <c r="F94" s="42"/>
      <c r="G94" s="40">
        <f>G92+G77</f>
        <v>33508166</v>
      </c>
      <c r="H94" s="41"/>
      <c r="I94" s="40">
        <f>I92+I77</f>
        <v>-47134</v>
      </c>
      <c r="J94" s="41"/>
      <c r="K94" s="40">
        <f>K92+K77</f>
        <v>4739292</v>
      </c>
    </row>
    <row r="95" spans="1:11" ht="21.5" customHeight="1" thickBot="1">
      <c r="A95" s="44" t="s">
        <v>320</v>
      </c>
      <c r="D95" s="105"/>
      <c r="E95" s="93">
        <f>SUM(E94,E62)</f>
        <v>-18748868</v>
      </c>
      <c r="F95" s="42"/>
      <c r="G95" s="93">
        <f>SUM(G94,G62)</f>
        <v>47931807</v>
      </c>
      <c r="H95" s="41"/>
      <c r="I95" s="93">
        <f>SUM(I94,I62)</f>
        <v>101475</v>
      </c>
      <c r="J95" s="41"/>
      <c r="K95" s="93">
        <f>SUM(K94,K62)</f>
        <v>19626688</v>
      </c>
    </row>
    <row r="96" spans="1:11" ht="20.25" customHeight="1" thickTop="1"/>
    <row r="97" spans="1:11" ht="20.25" customHeight="1">
      <c r="A97" s="43" t="s">
        <v>0</v>
      </c>
      <c r="B97" s="43"/>
      <c r="C97" s="43"/>
      <c r="D97" s="43"/>
      <c r="E97" s="43"/>
      <c r="F97" s="43"/>
      <c r="G97" s="43"/>
    </row>
    <row r="98" spans="1:11" ht="20.25" customHeight="1">
      <c r="A98" s="43" t="s">
        <v>1</v>
      </c>
      <c r="B98" s="43"/>
      <c r="C98" s="43"/>
      <c r="D98" s="43"/>
      <c r="E98" s="43"/>
      <c r="F98" s="43"/>
      <c r="G98" s="43"/>
    </row>
    <row r="99" spans="1:11" ht="20.25" customHeight="1">
      <c r="A99" s="91" t="s">
        <v>111</v>
      </c>
      <c r="B99" s="77"/>
      <c r="C99" s="92"/>
      <c r="D99" s="79"/>
      <c r="E99" s="79"/>
      <c r="F99" s="79"/>
      <c r="G99" s="79"/>
    </row>
    <row r="100" spans="1:11" ht="19.5" customHeight="1">
      <c r="E100" s="5"/>
      <c r="F100" s="5"/>
      <c r="G100" s="5"/>
      <c r="H100" s="5"/>
      <c r="I100" s="206" t="s">
        <v>3</v>
      </c>
      <c r="J100" s="206"/>
      <c r="K100" s="206"/>
    </row>
    <row r="101" spans="1:11" ht="19.5" customHeight="1">
      <c r="A101" s="80"/>
      <c r="B101" s="80"/>
      <c r="E101" s="204" t="s">
        <v>4</v>
      </c>
      <c r="F101" s="204"/>
      <c r="G101" s="204"/>
      <c r="H101" s="204"/>
      <c r="I101" s="204" t="s">
        <v>5</v>
      </c>
      <c r="J101" s="204"/>
      <c r="K101" s="204"/>
    </row>
    <row r="102" spans="1:11" ht="19.5" customHeight="1">
      <c r="E102" s="201" t="s">
        <v>6</v>
      </c>
      <c r="F102" s="201"/>
      <c r="G102" s="201"/>
      <c r="H102" s="201"/>
      <c r="I102" s="207" t="s">
        <v>7</v>
      </c>
      <c r="J102" s="207"/>
      <c r="K102" s="207"/>
    </row>
    <row r="103" spans="1:11" ht="21.5" customHeight="1">
      <c r="E103" s="205" t="s">
        <v>90</v>
      </c>
      <c r="F103" s="205"/>
      <c r="G103" s="205"/>
      <c r="H103" s="11"/>
      <c r="I103" s="205" t="s">
        <v>90</v>
      </c>
      <c r="J103" s="205"/>
      <c r="K103" s="205"/>
    </row>
    <row r="104" spans="1:11" ht="21.5" customHeight="1">
      <c r="A104" s="44"/>
      <c r="B104" s="44"/>
      <c r="D104" s="105"/>
      <c r="E104" s="33">
        <v>2023</v>
      </c>
      <c r="F104" s="13"/>
      <c r="G104" s="33">
        <v>2022</v>
      </c>
      <c r="H104" s="13"/>
      <c r="I104" s="33">
        <v>2023</v>
      </c>
      <c r="J104" s="13"/>
      <c r="K104" s="33">
        <v>2022</v>
      </c>
    </row>
    <row r="105" spans="1:11" ht="4" customHeight="1">
      <c r="A105" s="99"/>
      <c r="B105" s="99"/>
      <c r="C105" s="99"/>
    </row>
    <row r="106" spans="1:11" ht="21.5" customHeight="1">
      <c r="A106" s="44" t="s">
        <v>323</v>
      </c>
      <c r="B106" s="44"/>
      <c r="D106" s="105"/>
      <c r="E106" s="41"/>
      <c r="F106" s="42"/>
      <c r="G106" s="41"/>
      <c r="H106" s="42"/>
      <c r="I106" s="41"/>
      <c r="J106" s="42"/>
      <c r="K106" s="41"/>
    </row>
    <row r="107" spans="1:11" ht="21.5" customHeight="1">
      <c r="A107" s="85" t="s">
        <v>109</v>
      </c>
      <c r="D107" s="105"/>
      <c r="E107" s="108">
        <v>-21060636</v>
      </c>
      <c r="F107" s="108"/>
      <c r="G107" s="108">
        <v>46510974</v>
      </c>
      <c r="H107" s="108"/>
      <c r="I107" s="108">
        <f>I95</f>
        <v>101475</v>
      </c>
      <c r="J107" s="108"/>
      <c r="K107" s="108">
        <v>19626688</v>
      </c>
    </row>
    <row r="108" spans="1:11" ht="21.5" customHeight="1">
      <c r="A108" s="85" t="s">
        <v>110</v>
      </c>
      <c r="C108" s="85"/>
      <c r="D108" s="85"/>
      <c r="E108" s="107">
        <v>2311768</v>
      </c>
      <c r="F108" s="85"/>
      <c r="G108" s="107">
        <v>1420833</v>
      </c>
      <c r="H108" s="85"/>
      <c r="I108" s="130">
        <v>0</v>
      </c>
      <c r="J108" s="85"/>
      <c r="K108" s="130">
        <v>0</v>
      </c>
    </row>
    <row r="109" spans="1:11" ht="21.5" customHeight="1" thickBot="1">
      <c r="A109" s="44" t="s">
        <v>320</v>
      </c>
      <c r="D109" s="105"/>
      <c r="E109" s="93">
        <f>SUM(E107:E108)</f>
        <v>-18748868</v>
      </c>
      <c r="F109" s="42"/>
      <c r="G109" s="93">
        <f>SUM(G107:G108)</f>
        <v>47931807</v>
      </c>
      <c r="H109" s="42"/>
      <c r="I109" s="93">
        <f>SUM(I107:I108)</f>
        <v>101475</v>
      </c>
      <c r="J109" s="42"/>
      <c r="K109" s="93">
        <f>SUM(K107:K108)</f>
        <v>19626688</v>
      </c>
    </row>
    <row r="110" spans="1:11" ht="20.25" customHeight="1" thickTop="1"/>
  </sheetData>
  <mergeCells count="29">
    <mergeCell ref="I4:K4"/>
    <mergeCell ref="I56:K56"/>
    <mergeCell ref="I41:K41"/>
    <mergeCell ref="E57:H57"/>
    <mergeCell ref="E58:H58"/>
    <mergeCell ref="E59:G59"/>
    <mergeCell ref="I59:K59"/>
    <mergeCell ref="I57:K57"/>
    <mergeCell ref="I58:K58"/>
    <mergeCell ref="E5:H5"/>
    <mergeCell ref="E6:H6"/>
    <mergeCell ref="E7:G7"/>
    <mergeCell ref="I7:K7"/>
    <mergeCell ref="E44:G44"/>
    <mergeCell ref="I44:K44"/>
    <mergeCell ref="I5:K5"/>
    <mergeCell ref="I6:K6"/>
    <mergeCell ref="A14:B14"/>
    <mergeCell ref="E42:H42"/>
    <mergeCell ref="I42:K42"/>
    <mergeCell ref="E43:H43"/>
    <mergeCell ref="I43:K43"/>
    <mergeCell ref="E103:G103"/>
    <mergeCell ref="I103:K103"/>
    <mergeCell ref="I100:K100"/>
    <mergeCell ref="E101:H101"/>
    <mergeCell ref="I101:K101"/>
    <mergeCell ref="E102:H102"/>
    <mergeCell ref="I102:K102"/>
  </mergeCells>
  <pageMargins left="0.7" right="0.7" top="0.48" bottom="0.5" header="0.5" footer="0.5"/>
  <pageSetup paperSize="9" scale="81" firstPageNumber="10" fitToHeight="3" orientation="portrait" useFirstPageNumber="1" r:id="rId1"/>
  <headerFooter>
    <oddFooter>&amp;L The accompanying notes are an integral part of these financial statements.
&amp;C&amp;P</oddFooter>
  </headerFooter>
  <rowBreaks count="3" manualBreakCount="3">
    <brk id="37" max="10" man="1"/>
    <brk id="52" max="10" man="1"/>
    <brk id="96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12861-2F5B-40E2-90CB-66EA988EC150}">
  <dimension ref="A1:AO45"/>
  <sheetViews>
    <sheetView view="pageBreakPreview" topLeftCell="D12" zoomScale="85" zoomScaleNormal="100" zoomScaleSheetLayoutView="85" workbookViewId="0">
      <selection activeCell="Q35" sqref="Q35"/>
    </sheetView>
  </sheetViews>
  <sheetFormatPr defaultColWidth="8.81640625" defaultRowHeight="14"/>
  <cols>
    <col min="1" max="1" width="47.08984375" style="99" customWidth="1"/>
    <col min="2" max="2" width="5.453125" style="99" customWidth="1"/>
    <col min="3" max="3" width="13" style="99" customWidth="1"/>
    <col min="4" max="4" width="1" style="99" customWidth="1"/>
    <col min="5" max="5" width="12.81640625" style="99" customWidth="1"/>
    <col min="6" max="6" width="1" style="99" customWidth="1"/>
    <col min="7" max="7" width="11.81640625" style="99" customWidth="1"/>
    <col min="8" max="8" width="1" style="99" customWidth="1"/>
    <col min="9" max="9" width="17.1796875" style="99" customWidth="1"/>
    <col min="10" max="10" width="1" style="99" customWidth="1"/>
    <col min="11" max="11" width="14.54296875" style="99" customWidth="1"/>
    <col min="12" max="12" width="1" style="99" customWidth="1"/>
    <col min="13" max="13" width="11.1796875" style="99" bestFit="1" customWidth="1"/>
    <col min="14" max="14" width="1" style="99" customWidth="1"/>
    <col min="15" max="15" width="12.81640625" style="99" customWidth="1"/>
    <col min="16" max="16" width="1" style="99" customWidth="1"/>
    <col min="17" max="17" width="14" style="99" customWidth="1"/>
    <col min="18" max="18" width="1" style="99" customWidth="1"/>
    <col min="19" max="19" width="12.81640625" style="99" customWidth="1"/>
    <col min="20" max="20" width="1" style="99" customWidth="1"/>
    <col min="21" max="21" width="12.81640625" style="99" customWidth="1"/>
    <col min="22" max="22" width="1" style="99" customWidth="1"/>
    <col min="23" max="23" width="12.81640625" style="99" customWidth="1"/>
    <col min="24" max="24" width="1" style="99" customWidth="1"/>
    <col min="25" max="25" width="12.81640625" style="99" customWidth="1"/>
    <col min="26" max="26" width="1" style="99" customWidth="1"/>
    <col min="27" max="27" width="18.1796875" style="99" customWidth="1"/>
    <col min="28" max="28" width="1" style="99" customWidth="1"/>
    <col min="29" max="29" width="12.81640625" style="99" customWidth="1"/>
    <col min="30" max="30" width="1" style="99" customWidth="1"/>
    <col min="31" max="31" width="15.81640625" style="99" customWidth="1"/>
    <col min="32" max="32" width="1" style="99" customWidth="1"/>
    <col min="33" max="33" width="15.453125" style="99" bestFit="1" customWidth="1"/>
    <col min="34" max="34" width="1" style="99" customWidth="1"/>
    <col min="35" max="35" width="12.81640625" style="99" customWidth="1"/>
    <col min="36" max="36" width="1" style="99" customWidth="1"/>
    <col min="37" max="37" width="18.1796875" style="99" customWidth="1"/>
    <col min="38" max="38" width="1" style="99" customWidth="1"/>
    <col min="39" max="39" width="12.81640625" style="99" customWidth="1"/>
    <col min="40" max="40" width="1" style="99" customWidth="1"/>
    <col min="41" max="41" width="13.54296875" style="99" customWidth="1"/>
    <col min="42" max="16384" width="8.81640625" style="99"/>
  </cols>
  <sheetData>
    <row r="1" spans="1:41" ht="17.5">
      <c r="A1" s="95" t="s">
        <v>121</v>
      </c>
      <c r="B1" s="95"/>
      <c r="C1" s="96"/>
      <c r="D1" s="96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</row>
    <row r="2" spans="1:41" ht="17.5">
      <c r="A2" s="95" t="s">
        <v>122</v>
      </c>
      <c r="B2" s="95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</row>
    <row r="3" spans="1:41" ht="15.5">
      <c r="A3" s="195" t="s">
        <v>123</v>
      </c>
      <c r="B3" s="195"/>
      <c r="C3" s="96"/>
      <c r="D3" s="96"/>
      <c r="E3" s="79"/>
      <c r="F3" s="79"/>
      <c r="G3" s="79"/>
      <c r="H3" s="79"/>
      <c r="I3" s="79"/>
      <c r="J3" s="79"/>
      <c r="K3" s="79"/>
      <c r="L3" s="79"/>
      <c r="M3" s="96"/>
      <c r="N3" s="79"/>
      <c r="O3" s="79"/>
      <c r="P3" s="79"/>
      <c r="Q3" s="96"/>
      <c r="R3" s="96"/>
      <c r="S3" s="79"/>
      <c r="T3" s="79"/>
      <c r="U3" s="96"/>
      <c r="V3" s="79"/>
      <c r="W3" s="96"/>
      <c r="X3" s="96"/>
      <c r="Y3" s="96"/>
      <c r="Z3" s="96"/>
      <c r="AA3" s="96"/>
      <c r="AB3" s="96"/>
      <c r="AC3" s="96"/>
      <c r="AD3" s="96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</row>
    <row r="4" spans="1:41" ht="15.5">
      <c r="A4" s="196"/>
      <c r="B4" s="196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97" t="s">
        <v>3</v>
      </c>
    </row>
    <row r="5" spans="1:41">
      <c r="C5" s="209" t="s">
        <v>124</v>
      </c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</row>
    <row r="6" spans="1:41">
      <c r="C6" s="98"/>
      <c r="D6" s="98"/>
      <c r="E6" s="98"/>
      <c r="F6" s="98"/>
      <c r="G6" s="98"/>
      <c r="H6" s="98"/>
      <c r="J6" s="98"/>
      <c r="K6" s="98"/>
      <c r="L6" s="98"/>
      <c r="M6" s="98"/>
      <c r="N6" s="98"/>
      <c r="Q6" s="98"/>
      <c r="R6" s="98"/>
      <c r="U6" s="210" t="s">
        <v>281</v>
      </c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98"/>
      <c r="AK6" s="98"/>
      <c r="AM6" s="98"/>
      <c r="AO6" s="98"/>
    </row>
    <row r="7" spans="1:41">
      <c r="C7" s="98"/>
      <c r="D7" s="98"/>
      <c r="E7" s="98"/>
      <c r="F7" s="98"/>
      <c r="G7" s="98"/>
      <c r="H7" s="98"/>
      <c r="I7" s="100"/>
      <c r="J7" s="98"/>
      <c r="K7" s="98"/>
      <c r="L7" s="98"/>
      <c r="M7" s="98"/>
      <c r="N7" s="98"/>
      <c r="Q7" s="98"/>
      <c r="R7" s="98"/>
      <c r="U7" s="100"/>
      <c r="V7" s="100"/>
      <c r="W7" s="100"/>
      <c r="X7" s="100"/>
      <c r="Y7" s="100"/>
      <c r="Z7" s="100"/>
      <c r="AA7" s="100" t="s">
        <v>254</v>
      </c>
      <c r="AB7" s="100"/>
      <c r="AC7" s="100"/>
      <c r="AD7" s="100"/>
      <c r="AE7" s="100"/>
      <c r="AF7" s="98"/>
      <c r="AK7" s="98"/>
      <c r="AM7" s="98"/>
      <c r="AO7" s="98"/>
    </row>
    <row r="8" spans="1:41">
      <c r="C8" s="98"/>
      <c r="D8" s="98"/>
      <c r="E8" s="98"/>
      <c r="F8" s="98"/>
      <c r="G8" s="98"/>
      <c r="H8" s="98"/>
      <c r="I8" s="100" t="s">
        <v>324</v>
      </c>
      <c r="J8" s="98"/>
      <c r="K8" s="98"/>
      <c r="L8" s="98"/>
      <c r="M8" s="98"/>
      <c r="N8" s="98"/>
      <c r="Q8" s="98"/>
      <c r="R8" s="98"/>
      <c r="U8" s="100"/>
      <c r="V8" s="100"/>
      <c r="W8" s="100"/>
      <c r="X8" s="100"/>
      <c r="Y8" s="100" t="s">
        <v>288</v>
      </c>
      <c r="Z8" s="100"/>
      <c r="AA8" s="100" t="s">
        <v>125</v>
      </c>
      <c r="AB8" s="100"/>
      <c r="AC8" s="100"/>
      <c r="AD8" s="100"/>
      <c r="AE8" s="100"/>
      <c r="AF8" s="98"/>
      <c r="AK8" s="98"/>
      <c r="AM8" s="98"/>
      <c r="AO8" s="98"/>
    </row>
    <row r="9" spans="1:41">
      <c r="E9" s="100"/>
      <c r="F9" s="100"/>
      <c r="G9" s="100"/>
      <c r="H9" s="100"/>
      <c r="I9" s="100" t="s">
        <v>126</v>
      </c>
      <c r="J9" s="100"/>
      <c r="K9" s="100"/>
      <c r="L9" s="100"/>
      <c r="M9" s="100"/>
      <c r="N9" s="100"/>
      <c r="U9" s="100" t="s">
        <v>257</v>
      </c>
      <c r="W9" s="100" t="s">
        <v>257</v>
      </c>
      <c r="X9" s="100"/>
      <c r="Y9" s="100" t="s">
        <v>277</v>
      </c>
      <c r="Z9" s="100"/>
      <c r="AA9" s="100" t="s">
        <v>127</v>
      </c>
      <c r="AB9" s="100"/>
      <c r="AC9" s="100" t="s">
        <v>128</v>
      </c>
      <c r="AE9" s="100" t="s">
        <v>129</v>
      </c>
      <c r="AK9" s="100" t="s">
        <v>130</v>
      </c>
      <c r="AM9" s="100"/>
    </row>
    <row r="10" spans="1:41">
      <c r="C10" s="100" t="s">
        <v>131</v>
      </c>
      <c r="D10" s="100"/>
      <c r="E10" s="100" t="s">
        <v>132</v>
      </c>
      <c r="F10" s="100"/>
      <c r="H10" s="100"/>
      <c r="I10" s="100" t="s">
        <v>133</v>
      </c>
      <c r="J10" s="100"/>
      <c r="K10" s="100" t="s">
        <v>307</v>
      </c>
      <c r="L10" s="100"/>
      <c r="N10" s="100"/>
      <c r="O10" s="100" t="s">
        <v>325</v>
      </c>
      <c r="Q10" s="100" t="s">
        <v>135</v>
      </c>
      <c r="U10" s="100" t="s">
        <v>258</v>
      </c>
      <c r="V10" s="100"/>
      <c r="W10" s="100" t="s">
        <v>258</v>
      </c>
      <c r="X10" s="100"/>
      <c r="Y10" s="100" t="s">
        <v>278</v>
      </c>
      <c r="Z10" s="100"/>
      <c r="AA10" s="100" t="s">
        <v>136</v>
      </c>
      <c r="AB10" s="100"/>
      <c r="AC10" s="100" t="s">
        <v>137</v>
      </c>
      <c r="AD10" s="100"/>
      <c r="AE10" s="100" t="s">
        <v>138</v>
      </c>
      <c r="AI10" s="100" t="s">
        <v>139</v>
      </c>
      <c r="AK10" s="100" t="s">
        <v>140</v>
      </c>
      <c r="AM10" s="100" t="s">
        <v>141</v>
      </c>
      <c r="AO10" s="100" t="s">
        <v>142</v>
      </c>
    </row>
    <row r="11" spans="1:41">
      <c r="C11" s="100" t="s">
        <v>143</v>
      </c>
      <c r="D11" s="100"/>
      <c r="E11" s="100" t="s">
        <v>144</v>
      </c>
      <c r="F11" s="100"/>
      <c r="G11" s="100" t="s">
        <v>145</v>
      </c>
      <c r="H11" s="100"/>
      <c r="I11" s="100" t="s">
        <v>146</v>
      </c>
      <c r="J11" s="100"/>
      <c r="K11" s="100" t="s">
        <v>147</v>
      </c>
      <c r="L11" s="100"/>
      <c r="M11" s="100" t="s">
        <v>148</v>
      </c>
      <c r="N11" s="100"/>
      <c r="O11" s="100" t="s">
        <v>326</v>
      </c>
      <c r="Q11" s="100" t="s">
        <v>149</v>
      </c>
      <c r="S11" s="100" t="s">
        <v>150</v>
      </c>
      <c r="U11" s="100" t="s">
        <v>151</v>
      </c>
      <c r="V11" s="100"/>
      <c r="W11" s="100" t="s">
        <v>253</v>
      </c>
      <c r="X11" s="100"/>
      <c r="Y11" s="100" t="s">
        <v>279</v>
      </c>
      <c r="Z11" s="100"/>
      <c r="AA11" s="100" t="s">
        <v>152</v>
      </c>
      <c r="AB11" s="100"/>
      <c r="AC11" s="100" t="s">
        <v>153</v>
      </c>
      <c r="AD11" s="100"/>
      <c r="AE11" s="100" t="s">
        <v>154</v>
      </c>
      <c r="AF11" s="100"/>
      <c r="AI11" s="100" t="s">
        <v>155</v>
      </c>
      <c r="AK11" s="100" t="s">
        <v>156</v>
      </c>
      <c r="AM11" s="100" t="s">
        <v>157</v>
      </c>
      <c r="AO11" s="100" t="s">
        <v>158</v>
      </c>
    </row>
    <row r="12" spans="1:41">
      <c r="B12" s="39" t="s">
        <v>10</v>
      </c>
      <c r="C12" s="102" t="s">
        <v>159</v>
      </c>
      <c r="D12" s="100"/>
      <c r="E12" s="102" t="s">
        <v>160</v>
      </c>
      <c r="F12" s="100"/>
      <c r="G12" s="102" t="s">
        <v>161</v>
      </c>
      <c r="H12" s="100"/>
      <c r="I12" s="102" t="s">
        <v>162</v>
      </c>
      <c r="J12" s="100"/>
      <c r="K12" s="102" t="s">
        <v>163</v>
      </c>
      <c r="L12" s="100"/>
      <c r="M12" s="102" t="s">
        <v>164</v>
      </c>
      <c r="N12" s="100"/>
      <c r="O12" s="102" t="s">
        <v>160</v>
      </c>
      <c r="Q12" s="102" t="s">
        <v>165</v>
      </c>
      <c r="S12" s="102" t="s">
        <v>160</v>
      </c>
      <c r="U12" s="102" t="s">
        <v>166</v>
      </c>
      <c r="V12" s="100"/>
      <c r="W12" s="102" t="s">
        <v>167</v>
      </c>
      <c r="X12" s="100"/>
      <c r="Y12" s="102" t="s">
        <v>280</v>
      </c>
      <c r="Z12" s="100"/>
      <c r="AA12" s="102" t="s">
        <v>168</v>
      </c>
      <c r="AB12" s="100"/>
      <c r="AC12" s="102" t="s">
        <v>169</v>
      </c>
      <c r="AD12" s="100"/>
      <c r="AE12" s="102" t="s">
        <v>170</v>
      </c>
      <c r="AF12" s="100"/>
      <c r="AG12" s="102" t="s">
        <v>82</v>
      </c>
      <c r="AI12" s="102" t="s">
        <v>171</v>
      </c>
      <c r="AK12" s="102" t="s">
        <v>172</v>
      </c>
      <c r="AM12" s="102" t="s">
        <v>173</v>
      </c>
      <c r="AO12" s="102" t="s">
        <v>174</v>
      </c>
    </row>
    <row r="13" spans="1:41" ht="15.5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79"/>
      <c r="P13" s="79"/>
      <c r="Q13" s="39"/>
      <c r="R13" s="39"/>
      <c r="S13" s="79"/>
      <c r="T13" s="7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K13" s="39"/>
      <c r="AM13" s="39"/>
      <c r="AO13" s="39"/>
    </row>
    <row r="14" spans="1:41">
      <c r="A14" s="8" t="s">
        <v>269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Q14" s="8"/>
      <c r="R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9"/>
      <c r="AJ14" s="8"/>
      <c r="AK14" s="8"/>
      <c r="AL14" s="8"/>
      <c r="AM14" s="8"/>
      <c r="AN14" s="8"/>
      <c r="AO14" s="8"/>
    </row>
    <row r="15" spans="1:41">
      <c r="A15" s="8" t="s">
        <v>270</v>
      </c>
      <c r="B15" s="8"/>
      <c r="C15" s="19">
        <v>8611242</v>
      </c>
      <c r="D15" s="19"/>
      <c r="E15" s="19">
        <v>57298909</v>
      </c>
      <c r="F15" s="19"/>
      <c r="G15" s="19">
        <v>3582872</v>
      </c>
      <c r="H15" s="19"/>
      <c r="I15" s="19">
        <v>5458941</v>
      </c>
      <c r="J15" s="19"/>
      <c r="K15" s="19">
        <v>-9917</v>
      </c>
      <c r="L15" s="19"/>
      <c r="M15" s="19">
        <v>929166</v>
      </c>
      <c r="N15" s="19"/>
      <c r="O15" s="19">
        <v>6244707</v>
      </c>
      <c r="P15" s="5"/>
      <c r="Q15" s="19">
        <v>122518903</v>
      </c>
      <c r="R15" s="19"/>
      <c r="S15" s="19">
        <v>-10332356</v>
      </c>
      <c r="T15" s="5"/>
      <c r="U15" s="19">
        <v>23538601</v>
      </c>
      <c r="V15" s="19"/>
      <c r="W15" s="19">
        <v>-227445</v>
      </c>
      <c r="X15" s="19"/>
      <c r="Y15" s="125">
        <v>0</v>
      </c>
      <c r="Z15" s="19"/>
      <c r="AA15" s="125">
        <v>2746664</v>
      </c>
      <c r="AB15" s="19"/>
      <c r="AC15" s="19">
        <v>-18058126</v>
      </c>
      <c r="AD15" s="19"/>
      <c r="AE15" s="19">
        <f>SUM(U15:AC15)</f>
        <v>7999694</v>
      </c>
      <c r="AF15" s="19"/>
      <c r="AG15" s="19">
        <f>SUM(C15:S15,AE15)</f>
        <v>202302161</v>
      </c>
      <c r="AH15" s="19"/>
      <c r="AI15" s="19">
        <v>15000000</v>
      </c>
      <c r="AJ15" s="19"/>
      <c r="AK15" s="19">
        <f>SUM(AG15:AI15)</f>
        <v>217302161</v>
      </c>
      <c r="AL15" s="19"/>
      <c r="AM15" s="19">
        <v>72049528</v>
      </c>
      <c r="AN15" s="19"/>
      <c r="AO15" s="19">
        <f>SUM(AK15:AM15)</f>
        <v>289351689</v>
      </c>
    </row>
    <row r="16" spans="1:41">
      <c r="A16" s="8" t="s">
        <v>175</v>
      </c>
      <c r="B16" s="8"/>
      <c r="C16" s="103"/>
      <c r="D16" s="42"/>
      <c r="E16" s="103"/>
      <c r="F16" s="42"/>
      <c r="G16" s="8"/>
      <c r="H16" s="42"/>
      <c r="I16" s="103"/>
      <c r="J16" s="42"/>
      <c r="K16" s="103"/>
      <c r="L16" s="42"/>
      <c r="M16" s="103"/>
      <c r="N16" s="42"/>
      <c r="Q16" s="103"/>
      <c r="R16" s="42"/>
      <c r="U16" s="90"/>
      <c r="V16" s="42"/>
      <c r="W16" s="103"/>
      <c r="X16" s="42"/>
      <c r="Y16" s="103"/>
      <c r="Z16" s="42"/>
      <c r="AA16" s="42"/>
      <c r="AB16" s="42"/>
      <c r="AC16" s="103"/>
      <c r="AD16" s="103"/>
      <c r="AE16" s="90"/>
      <c r="AF16" s="42"/>
      <c r="AG16" s="8"/>
      <c r="AH16" s="8"/>
      <c r="AI16" s="8"/>
      <c r="AJ16" s="8"/>
      <c r="AK16" s="90"/>
      <c r="AL16" s="8"/>
      <c r="AM16" s="90"/>
      <c r="AN16" s="8"/>
      <c r="AO16" s="90"/>
    </row>
    <row r="17" spans="1:41">
      <c r="A17" s="104" t="s">
        <v>176</v>
      </c>
      <c r="B17" s="104"/>
      <c r="C17" s="103"/>
      <c r="D17" s="42"/>
      <c r="E17" s="103"/>
      <c r="F17" s="42"/>
      <c r="G17" s="8"/>
      <c r="H17" s="42"/>
      <c r="I17" s="103"/>
      <c r="J17" s="42"/>
      <c r="K17" s="103"/>
      <c r="L17" s="42"/>
      <c r="M17" s="103"/>
      <c r="N17" s="42"/>
      <c r="Q17" s="103"/>
      <c r="R17" s="42"/>
      <c r="U17" s="90"/>
      <c r="V17" s="42"/>
      <c r="W17" s="103"/>
      <c r="X17" s="42"/>
      <c r="Y17" s="103"/>
      <c r="Z17" s="42"/>
      <c r="AA17" s="42"/>
      <c r="AB17" s="42"/>
      <c r="AC17" s="103"/>
      <c r="AD17" s="103"/>
      <c r="AE17" s="90"/>
      <c r="AF17" s="42"/>
      <c r="AG17" s="8"/>
      <c r="AH17" s="8"/>
      <c r="AI17" s="8"/>
      <c r="AJ17" s="8"/>
      <c r="AK17" s="90"/>
      <c r="AL17" s="8"/>
      <c r="AM17" s="90"/>
      <c r="AN17" s="8"/>
      <c r="AO17" s="90"/>
    </row>
    <row r="18" spans="1:41" ht="14" customHeight="1">
      <c r="A18" s="99" t="s">
        <v>177</v>
      </c>
      <c r="B18" s="101"/>
      <c r="C18" s="137">
        <v>0</v>
      </c>
      <c r="D18" s="83"/>
      <c r="E18" s="137">
        <v>0</v>
      </c>
      <c r="F18" s="83"/>
      <c r="G18" s="137">
        <v>0</v>
      </c>
      <c r="H18" s="27"/>
      <c r="I18" s="137">
        <v>0</v>
      </c>
      <c r="J18" s="27"/>
      <c r="K18" s="137">
        <v>0</v>
      </c>
      <c r="L18" s="27"/>
      <c r="M18" s="137">
        <v>0</v>
      </c>
      <c r="N18" s="27"/>
      <c r="O18" s="137">
        <v>0</v>
      </c>
      <c r="Q18" s="137">
        <v>-5158931</v>
      </c>
      <c r="R18" s="105"/>
      <c r="S18" s="137">
        <v>0</v>
      </c>
      <c r="U18" s="137">
        <v>0</v>
      </c>
      <c r="V18" s="82"/>
      <c r="W18" s="137">
        <v>0</v>
      </c>
      <c r="X18" s="82"/>
      <c r="Y18" s="137">
        <v>0</v>
      </c>
      <c r="Z18" s="82"/>
      <c r="AA18" s="137">
        <v>0</v>
      </c>
      <c r="AB18" s="82"/>
      <c r="AC18" s="166">
        <v>0</v>
      </c>
      <c r="AD18" s="197"/>
      <c r="AE18" s="166">
        <f t="shared" ref="AE18:AE19" si="0">SUM(U18:AC18)</f>
        <v>0</v>
      </c>
      <c r="AF18" s="82"/>
      <c r="AG18" s="166">
        <f>SUM(C18:S18,AE18)</f>
        <v>-5158931</v>
      </c>
      <c r="AH18" s="105"/>
      <c r="AI18" s="137">
        <v>0</v>
      </c>
      <c r="AJ18" s="105"/>
      <c r="AK18" s="137">
        <f t="shared" ref="AK18:AK19" si="1">SUM(AG18:AI18)</f>
        <v>-5158931</v>
      </c>
      <c r="AL18" s="105"/>
      <c r="AM18" s="166">
        <v>-825191</v>
      </c>
      <c r="AN18" s="105"/>
      <c r="AO18" s="137">
        <f>SUM(AK18:AM18)</f>
        <v>-5984122</v>
      </c>
    </row>
    <row r="19" spans="1:41" ht="14" customHeight="1">
      <c r="A19" s="99" t="s">
        <v>178</v>
      </c>
      <c r="B19" s="39">
        <v>18</v>
      </c>
      <c r="C19" s="107">
        <v>0</v>
      </c>
      <c r="D19" s="108"/>
      <c r="E19" s="107">
        <v>0</v>
      </c>
      <c r="F19" s="108"/>
      <c r="G19" s="107">
        <v>0</v>
      </c>
      <c r="H19" s="108"/>
      <c r="I19" s="107">
        <v>0</v>
      </c>
      <c r="J19" s="108"/>
      <c r="K19" s="107">
        <v>0</v>
      </c>
      <c r="L19" s="108"/>
      <c r="M19" s="107">
        <v>0</v>
      </c>
      <c r="N19" s="108"/>
      <c r="O19" s="107">
        <v>817871</v>
      </c>
      <c r="P19" s="108"/>
      <c r="Q19" s="107">
        <v>-817871</v>
      </c>
      <c r="R19" s="108"/>
      <c r="S19" s="107">
        <v>-817871</v>
      </c>
      <c r="T19" s="108"/>
      <c r="U19" s="107">
        <v>0</v>
      </c>
      <c r="V19" s="108"/>
      <c r="W19" s="107">
        <v>0</v>
      </c>
      <c r="X19" s="108"/>
      <c r="Y19" s="107">
        <v>0</v>
      </c>
      <c r="Z19" s="108"/>
      <c r="AA19" s="107">
        <v>0</v>
      </c>
      <c r="AB19" s="108"/>
      <c r="AC19" s="167">
        <v>0</v>
      </c>
      <c r="AD19" s="108"/>
      <c r="AE19" s="167">
        <f t="shared" si="0"/>
        <v>0</v>
      </c>
      <c r="AF19" s="108"/>
      <c r="AG19" s="167">
        <f>SUM(C19:S19,AE19)</f>
        <v>-817871</v>
      </c>
      <c r="AH19" s="108"/>
      <c r="AI19" s="16">
        <v>0</v>
      </c>
      <c r="AJ19" s="108"/>
      <c r="AK19" s="138">
        <f t="shared" si="1"/>
        <v>-817871</v>
      </c>
      <c r="AL19" s="108"/>
      <c r="AM19" s="167">
        <v>0</v>
      </c>
      <c r="AN19" s="108"/>
      <c r="AO19" s="168">
        <f>SUM(AK19:AM19)</f>
        <v>-817871</v>
      </c>
    </row>
    <row r="20" spans="1:41" s="8" customFormat="1">
      <c r="A20" s="104" t="s">
        <v>179</v>
      </c>
      <c r="B20" s="104"/>
      <c r="C20" s="109">
        <f>SUM(C18:C19)</f>
        <v>0</v>
      </c>
      <c r="D20" s="90"/>
      <c r="E20" s="109">
        <f>SUM(E18:E19)</f>
        <v>0</v>
      </c>
      <c r="F20" s="90"/>
      <c r="G20" s="109">
        <f>SUM(G18:G19)</f>
        <v>0</v>
      </c>
      <c r="H20" s="90"/>
      <c r="I20" s="109">
        <f>SUM(I18:I19)</f>
        <v>0</v>
      </c>
      <c r="J20" s="90"/>
      <c r="K20" s="109">
        <f>SUM(K18:K19)</f>
        <v>0</v>
      </c>
      <c r="L20" s="90"/>
      <c r="M20" s="109">
        <f>SUM(M18:M19)</f>
        <v>0</v>
      </c>
      <c r="N20" s="90"/>
      <c r="O20" s="109">
        <f>SUM(O18:O19)</f>
        <v>817871</v>
      </c>
      <c r="Q20" s="109">
        <f>SUM(Q18:Q19)</f>
        <v>-5976802</v>
      </c>
      <c r="R20" s="90"/>
      <c r="S20" s="109">
        <f>SUM(S18:S19)</f>
        <v>-817871</v>
      </c>
      <c r="U20" s="109">
        <f>SUM(U18:U19)</f>
        <v>0</v>
      </c>
      <c r="V20" s="90"/>
      <c r="W20" s="109">
        <f>SUM(W18:W19)</f>
        <v>0</v>
      </c>
      <c r="X20" s="90"/>
      <c r="Y20" s="109">
        <f>SUM(Y18:Y19)</f>
        <v>0</v>
      </c>
      <c r="Z20" s="90"/>
      <c r="AA20" s="109">
        <f>SUM(AA18:AA19)</f>
        <v>0</v>
      </c>
      <c r="AB20" s="90"/>
      <c r="AC20" s="109">
        <f>SUM(AC18:AC19)</f>
        <v>0</v>
      </c>
      <c r="AD20" s="90"/>
      <c r="AE20" s="109">
        <f>SUM(AE18:AE19)</f>
        <v>0</v>
      </c>
      <c r="AF20" s="90"/>
      <c r="AG20" s="109">
        <f>SUM(AG18:AG19)</f>
        <v>-5976802</v>
      </c>
      <c r="AH20" s="88"/>
      <c r="AI20" s="109">
        <f>SUM(AI18:AI19)</f>
        <v>0</v>
      </c>
      <c r="AJ20" s="88"/>
      <c r="AK20" s="109">
        <f>SUM(AK18:AK19)</f>
        <v>-5976802</v>
      </c>
      <c r="AL20" s="88"/>
      <c r="AM20" s="110">
        <f>SUM(AM18:AM19)</f>
        <v>-825191</v>
      </c>
      <c r="AN20" s="88"/>
      <c r="AO20" s="110">
        <f>SUM(AO18:AO19)</f>
        <v>-6801993</v>
      </c>
    </row>
    <row r="21" spans="1:41">
      <c r="A21" s="104" t="s">
        <v>180</v>
      </c>
      <c r="C21" s="111"/>
      <c r="D21" s="90"/>
      <c r="E21" s="111"/>
      <c r="F21" s="90"/>
      <c r="G21" s="111"/>
      <c r="H21" s="90"/>
      <c r="I21" s="111"/>
      <c r="J21" s="90"/>
      <c r="K21" s="111"/>
      <c r="L21" s="90"/>
      <c r="M21" s="111"/>
      <c r="N21" s="90"/>
      <c r="Q21" s="111"/>
      <c r="R21" s="90"/>
      <c r="U21" s="111"/>
      <c r="V21" s="90"/>
      <c r="W21" s="111"/>
      <c r="X21" s="90"/>
      <c r="Y21" s="111"/>
      <c r="Z21" s="90"/>
      <c r="AA21" s="90"/>
      <c r="AB21" s="90"/>
      <c r="AC21" s="111"/>
      <c r="AD21" s="111"/>
      <c r="AE21" s="111"/>
      <c r="AF21" s="90"/>
      <c r="AG21" s="111"/>
      <c r="AH21" s="88"/>
      <c r="AI21" s="38"/>
      <c r="AJ21" s="88"/>
      <c r="AK21" s="111"/>
      <c r="AL21" s="88"/>
      <c r="AM21" s="111"/>
      <c r="AN21" s="88"/>
      <c r="AO21" s="90"/>
    </row>
    <row r="22" spans="1:41">
      <c r="A22" s="104" t="s">
        <v>181</v>
      </c>
      <c r="B22" s="39"/>
      <c r="C22" s="111"/>
      <c r="D22" s="90"/>
      <c r="E22" s="111"/>
      <c r="F22" s="90"/>
      <c r="G22" s="111"/>
      <c r="H22" s="90"/>
      <c r="I22" s="111"/>
      <c r="J22" s="90"/>
      <c r="K22" s="111"/>
      <c r="L22" s="90"/>
      <c r="M22" s="111"/>
      <c r="N22" s="90"/>
      <c r="Q22" s="111"/>
      <c r="R22" s="90"/>
      <c r="U22" s="111"/>
      <c r="V22" s="90"/>
      <c r="W22" s="111"/>
      <c r="X22" s="90"/>
      <c r="Y22" s="111"/>
      <c r="Z22" s="90"/>
      <c r="AA22" s="90"/>
      <c r="AB22" s="90"/>
      <c r="AC22" s="111"/>
      <c r="AD22" s="111"/>
      <c r="AE22" s="111"/>
      <c r="AF22" s="90"/>
      <c r="AG22" s="111"/>
      <c r="AH22" s="88"/>
      <c r="AI22" s="88"/>
      <c r="AJ22" s="88"/>
      <c r="AK22" s="111"/>
      <c r="AL22" s="88"/>
      <c r="AM22" s="111"/>
      <c r="AN22" s="88"/>
      <c r="AO22" s="90"/>
    </row>
    <row r="23" spans="1:41">
      <c r="A23" s="99" t="s">
        <v>182</v>
      </c>
      <c r="C23" s="27"/>
      <c r="D23" s="83"/>
      <c r="E23" s="27"/>
      <c r="F23" s="83"/>
      <c r="G23" s="27"/>
      <c r="H23" s="83"/>
      <c r="I23" s="27"/>
      <c r="J23" s="83"/>
      <c r="K23" s="27"/>
      <c r="L23" s="83"/>
      <c r="M23" s="27"/>
      <c r="N23" s="83"/>
      <c r="Q23" s="27"/>
      <c r="R23" s="83"/>
      <c r="U23" s="27"/>
      <c r="V23" s="83"/>
      <c r="W23" s="27"/>
      <c r="X23" s="83"/>
      <c r="Y23" s="27"/>
      <c r="Z23" s="83"/>
      <c r="AA23" s="83"/>
      <c r="AB23" s="83"/>
      <c r="AC23" s="27"/>
      <c r="AD23" s="27"/>
      <c r="AE23" s="27"/>
      <c r="AF23" s="83"/>
      <c r="AG23" s="27"/>
      <c r="AH23" s="105"/>
      <c r="AI23" s="105"/>
      <c r="AJ23" s="105"/>
      <c r="AK23" s="27"/>
      <c r="AL23" s="105"/>
      <c r="AM23" s="27"/>
      <c r="AN23" s="105"/>
      <c r="AO23" s="83"/>
    </row>
    <row r="24" spans="1:41">
      <c r="A24" s="99" t="s">
        <v>183</v>
      </c>
      <c r="B24" s="39"/>
      <c r="C24" s="20">
        <v>0</v>
      </c>
      <c r="D24" s="83"/>
      <c r="E24" s="20">
        <v>0</v>
      </c>
      <c r="F24" s="83"/>
      <c r="G24" s="20">
        <v>0</v>
      </c>
      <c r="H24" s="83"/>
      <c r="I24" s="20">
        <v>-981316</v>
      </c>
      <c r="J24" s="83"/>
      <c r="K24" s="20">
        <v>0</v>
      </c>
      <c r="L24" s="83"/>
      <c r="M24" s="20">
        <v>0</v>
      </c>
      <c r="N24" s="83"/>
      <c r="O24" s="20">
        <v>0</v>
      </c>
      <c r="Q24" s="20">
        <v>0</v>
      </c>
      <c r="R24" s="83"/>
      <c r="S24" s="20">
        <v>0</v>
      </c>
      <c r="U24" s="20">
        <v>-79457</v>
      </c>
      <c r="V24" s="83"/>
      <c r="W24" s="20">
        <v>-3100</v>
      </c>
      <c r="X24" s="83"/>
      <c r="Y24" s="20">
        <v>0</v>
      </c>
      <c r="Z24" s="83"/>
      <c r="AA24" s="20">
        <v>0</v>
      </c>
      <c r="AB24" s="83"/>
      <c r="AC24" s="20">
        <v>397962</v>
      </c>
      <c r="AD24" s="27"/>
      <c r="AE24" s="20">
        <f>SUM(U24:AC24)</f>
        <v>315405</v>
      </c>
      <c r="AF24" s="83"/>
      <c r="AG24" s="106">
        <f>SUM(C24:S24,AE24)</f>
        <v>-665911</v>
      </c>
      <c r="AH24" s="105"/>
      <c r="AI24" s="20">
        <v>0</v>
      </c>
      <c r="AJ24" s="105"/>
      <c r="AK24" s="20">
        <f>SUM(AG24:AI24)</f>
        <v>-665911</v>
      </c>
      <c r="AL24" s="105"/>
      <c r="AM24" s="20">
        <v>-29104960</v>
      </c>
      <c r="AN24" s="105"/>
      <c r="AO24" s="20">
        <f>SUM(AK24:AM24)</f>
        <v>-29770871</v>
      </c>
    </row>
    <row r="25" spans="1:41">
      <c r="A25" s="99" t="s">
        <v>184</v>
      </c>
      <c r="B25" s="101"/>
      <c r="C25" s="20">
        <v>0</v>
      </c>
      <c r="D25" s="83"/>
      <c r="E25" s="20">
        <v>0</v>
      </c>
      <c r="F25" s="83"/>
      <c r="G25" s="20">
        <v>-34401</v>
      </c>
      <c r="H25" s="83"/>
      <c r="I25" s="20">
        <v>5907</v>
      </c>
      <c r="J25" s="83"/>
      <c r="K25" s="20">
        <v>0</v>
      </c>
      <c r="L25" s="83"/>
      <c r="M25" s="20">
        <v>0</v>
      </c>
      <c r="N25" s="83"/>
      <c r="O25" s="20">
        <v>0</v>
      </c>
      <c r="Q25" s="20">
        <v>-405247</v>
      </c>
      <c r="R25" s="83"/>
      <c r="S25" s="20">
        <v>0</v>
      </c>
      <c r="U25" s="20">
        <v>0</v>
      </c>
      <c r="V25" s="83"/>
      <c r="W25" s="20">
        <v>0</v>
      </c>
      <c r="X25" s="83"/>
      <c r="Y25" s="20">
        <v>0</v>
      </c>
      <c r="Z25" s="83"/>
      <c r="AA25" s="20">
        <v>0</v>
      </c>
      <c r="AB25" s="83"/>
      <c r="AC25" s="20">
        <v>0</v>
      </c>
      <c r="AD25" s="27"/>
      <c r="AE25" s="20">
        <f t="shared" ref="AE25:AE29" si="2">SUM(U25:AC25)</f>
        <v>0</v>
      </c>
      <c r="AF25" s="83"/>
      <c r="AG25" s="106">
        <f>SUM(C25:S25,AE25)</f>
        <v>-433741</v>
      </c>
      <c r="AH25" s="105"/>
      <c r="AI25" s="20">
        <v>0</v>
      </c>
      <c r="AJ25" s="105"/>
      <c r="AK25" s="20">
        <f t="shared" ref="AK25:AK27" si="3">SUM(AG25:AI25)</f>
        <v>-433741</v>
      </c>
      <c r="AL25" s="105"/>
      <c r="AM25" s="20">
        <v>0</v>
      </c>
      <c r="AN25" s="105"/>
      <c r="AO25" s="20">
        <f t="shared" ref="AO25:AO27" si="4">SUM(AK25:AM25)</f>
        <v>-433741</v>
      </c>
    </row>
    <row r="26" spans="1:41">
      <c r="A26" s="99" t="s">
        <v>185</v>
      </c>
      <c r="B26" s="101"/>
      <c r="C26" s="20">
        <v>0</v>
      </c>
      <c r="D26" s="83"/>
      <c r="E26" s="20">
        <v>0</v>
      </c>
      <c r="F26" s="83"/>
      <c r="G26" s="20">
        <v>0</v>
      </c>
      <c r="H26" s="83"/>
      <c r="I26" s="20">
        <v>0</v>
      </c>
      <c r="J26" s="83"/>
      <c r="K26" s="20">
        <v>0</v>
      </c>
      <c r="L26" s="83"/>
      <c r="M26" s="20">
        <v>0</v>
      </c>
      <c r="N26" s="83"/>
      <c r="O26" s="20">
        <v>0</v>
      </c>
      <c r="Q26" s="20">
        <v>0</v>
      </c>
      <c r="R26" s="83"/>
      <c r="S26" s="20">
        <v>0</v>
      </c>
      <c r="U26" s="20">
        <v>0</v>
      </c>
      <c r="V26" s="83"/>
      <c r="W26" s="20">
        <v>0</v>
      </c>
      <c r="X26" s="83"/>
      <c r="Y26" s="20">
        <v>0</v>
      </c>
      <c r="Z26" s="83"/>
      <c r="AA26" s="20">
        <v>0</v>
      </c>
      <c r="AB26" s="83"/>
      <c r="AC26" s="20">
        <v>0</v>
      </c>
      <c r="AD26" s="27"/>
      <c r="AE26" s="20">
        <f t="shared" si="2"/>
        <v>0</v>
      </c>
      <c r="AF26" s="83"/>
      <c r="AG26" s="20">
        <f>SUM(C26:S26,AE26)</f>
        <v>0</v>
      </c>
      <c r="AH26" s="105"/>
      <c r="AI26" s="20">
        <v>0</v>
      </c>
      <c r="AJ26" s="105"/>
      <c r="AK26" s="20">
        <f t="shared" si="3"/>
        <v>0</v>
      </c>
      <c r="AL26" s="105"/>
      <c r="AM26" s="20">
        <v>75912</v>
      </c>
      <c r="AN26" s="105"/>
      <c r="AO26" s="20">
        <f t="shared" si="4"/>
        <v>75912</v>
      </c>
    </row>
    <row r="27" spans="1:41">
      <c r="A27" s="99" t="s">
        <v>259</v>
      </c>
      <c r="B27" s="39"/>
      <c r="C27" s="20">
        <v>0</v>
      </c>
      <c r="D27" s="108"/>
      <c r="E27" s="20">
        <v>0</v>
      </c>
      <c r="F27" s="108"/>
      <c r="G27" s="20">
        <v>0</v>
      </c>
      <c r="H27" s="108"/>
      <c r="I27" s="20">
        <v>16508</v>
      </c>
      <c r="J27" s="108"/>
      <c r="K27" s="20">
        <v>0</v>
      </c>
      <c r="L27" s="108"/>
      <c r="M27" s="20">
        <v>0</v>
      </c>
      <c r="N27" s="108"/>
      <c r="O27" s="20">
        <v>0</v>
      </c>
      <c r="P27" s="108"/>
      <c r="Q27" s="20">
        <v>-16508</v>
      </c>
      <c r="R27" s="108"/>
      <c r="S27" s="20">
        <v>0</v>
      </c>
      <c r="T27" s="108"/>
      <c r="U27" s="20">
        <v>0</v>
      </c>
      <c r="V27" s="108"/>
      <c r="W27" s="20">
        <v>0</v>
      </c>
      <c r="X27" s="108"/>
      <c r="Y27" s="20">
        <v>0</v>
      </c>
      <c r="Z27" s="108"/>
      <c r="AA27" s="20">
        <v>0</v>
      </c>
      <c r="AB27" s="108"/>
      <c r="AC27" s="20">
        <v>0</v>
      </c>
      <c r="AD27" s="108"/>
      <c r="AE27" s="20">
        <f t="shared" si="2"/>
        <v>0</v>
      </c>
      <c r="AF27" s="108"/>
      <c r="AG27" s="20">
        <f>SUM(C27:S27,AE27)</f>
        <v>0</v>
      </c>
      <c r="AH27" s="108"/>
      <c r="AI27" s="20">
        <v>0</v>
      </c>
      <c r="AJ27" s="108"/>
      <c r="AK27" s="20">
        <f t="shared" si="3"/>
        <v>0</v>
      </c>
      <c r="AL27" s="108"/>
      <c r="AM27" s="139">
        <v>0</v>
      </c>
      <c r="AN27" s="108"/>
      <c r="AO27" s="139">
        <f t="shared" si="4"/>
        <v>0</v>
      </c>
    </row>
    <row r="28" spans="1:41">
      <c r="A28" s="99" t="s">
        <v>186</v>
      </c>
      <c r="B28" s="39"/>
      <c r="C28" s="20"/>
      <c r="E28" s="20"/>
      <c r="G28" s="20"/>
      <c r="I28" s="20"/>
      <c r="K28" s="20"/>
      <c r="M28" s="20"/>
      <c r="O28" s="20"/>
      <c r="Q28" s="20"/>
      <c r="S28" s="20"/>
      <c r="U28" s="20"/>
      <c r="W28" s="20"/>
      <c r="Y28" s="20"/>
      <c r="AA28" s="20"/>
      <c r="AC28" s="20"/>
      <c r="AE28" s="20"/>
      <c r="AI28" s="20"/>
    </row>
    <row r="29" spans="1:41">
      <c r="A29" s="99" t="s">
        <v>187</v>
      </c>
      <c r="B29" s="39"/>
      <c r="C29" s="107">
        <v>0</v>
      </c>
      <c r="D29" s="108"/>
      <c r="E29" s="107">
        <v>0</v>
      </c>
      <c r="F29" s="108"/>
      <c r="G29" s="107">
        <v>0</v>
      </c>
      <c r="H29" s="108"/>
      <c r="I29" s="107">
        <v>0</v>
      </c>
      <c r="J29" s="108"/>
      <c r="K29" s="107">
        <v>0</v>
      </c>
      <c r="L29" s="108"/>
      <c r="M29" s="107">
        <v>0</v>
      </c>
      <c r="N29" s="108"/>
      <c r="O29" s="107">
        <v>0</v>
      </c>
      <c r="P29" s="108"/>
      <c r="Q29" s="107">
        <v>0</v>
      </c>
      <c r="R29" s="108"/>
      <c r="S29" s="107">
        <v>0</v>
      </c>
      <c r="T29" s="108"/>
      <c r="U29" s="107">
        <v>0</v>
      </c>
      <c r="V29" s="108"/>
      <c r="W29" s="107">
        <v>0</v>
      </c>
      <c r="X29" s="108"/>
      <c r="Y29" s="107">
        <v>0</v>
      </c>
      <c r="Z29" s="108"/>
      <c r="AA29" s="107">
        <v>0</v>
      </c>
      <c r="AB29" s="108"/>
      <c r="AC29" s="107">
        <v>0</v>
      </c>
      <c r="AD29" s="108"/>
      <c r="AE29" s="107">
        <f t="shared" si="2"/>
        <v>0</v>
      </c>
      <c r="AF29" s="108"/>
      <c r="AG29" s="107">
        <f>SUM(C29:S29,AE29)</f>
        <v>0</v>
      </c>
      <c r="AH29" s="108"/>
      <c r="AI29" s="107">
        <v>0</v>
      </c>
      <c r="AJ29" s="108"/>
      <c r="AK29" s="107">
        <f>SUM(AG29:AI29)</f>
        <v>0</v>
      </c>
      <c r="AL29" s="108"/>
      <c r="AM29" s="138">
        <v>174778</v>
      </c>
      <c r="AN29" s="108"/>
      <c r="AO29" s="107">
        <f>SUM(AK29:AM29)</f>
        <v>174778</v>
      </c>
    </row>
    <row r="30" spans="1:41">
      <c r="A30" s="104" t="s">
        <v>188</v>
      </c>
      <c r="B30" s="8"/>
      <c r="C30" s="111"/>
      <c r="D30" s="90"/>
      <c r="E30" s="111"/>
      <c r="F30" s="90"/>
      <c r="G30" s="111"/>
      <c r="H30" s="90"/>
      <c r="I30" s="111"/>
      <c r="J30" s="90"/>
      <c r="K30" s="111"/>
      <c r="L30" s="90"/>
      <c r="M30" s="111"/>
      <c r="N30" s="90"/>
      <c r="Q30" s="111"/>
      <c r="R30" s="90"/>
      <c r="U30" s="111"/>
      <c r="V30" s="90"/>
      <c r="W30" s="111"/>
      <c r="X30" s="90"/>
      <c r="Y30" s="111"/>
      <c r="Z30" s="90"/>
      <c r="AA30" s="90"/>
      <c r="AB30" s="90"/>
      <c r="AC30" s="111"/>
      <c r="AD30" s="111"/>
      <c r="AE30" s="111"/>
      <c r="AF30" s="90"/>
      <c r="AG30" s="111"/>
      <c r="AH30" s="88"/>
      <c r="AI30" s="111"/>
      <c r="AJ30" s="88"/>
      <c r="AK30" s="111"/>
      <c r="AL30" s="88"/>
      <c r="AM30" s="111"/>
      <c r="AN30" s="88"/>
      <c r="AO30" s="90"/>
    </row>
    <row r="31" spans="1:41" s="8" customFormat="1">
      <c r="A31" s="104" t="s">
        <v>181</v>
      </c>
      <c r="C31" s="109">
        <f>SUM(C24:C29)</f>
        <v>0</v>
      </c>
      <c r="D31" s="90"/>
      <c r="E31" s="109">
        <f>SUM(E24:E29)</f>
        <v>0</v>
      </c>
      <c r="F31" s="90"/>
      <c r="G31" s="109">
        <f>SUM(G24:G29)</f>
        <v>-34401</v>
      </c>
      <c r="H31" s="90"/>
      <c r="I31" s="109">
        <f>SUM(I24:I29)</f>
        <v>-958901</v>
      </c>
      <c r="J31" s="90"/>
      <c r="K31" s="109">
        <f>SUM(K24:K29)</f>
        <v>0</v>
      </c>
      <c r="L31" s="90"/>
      <c r="M31" s="109">
        <f>SUM(M24:M29)</f>
        <v>0</v>
      </c>
      <c r="N31" s="90"/>
      <c r="O31" s="109">
        <f>SUM(O24:O29)</f>
        <v>0</v>
      </c>
      <c r="Q31" s="109">
        <f>SUM(Q24:Q29)</f>
        <v>-421755</v>
      </c>
      <c r="R31" s="90"/>
      <c r="S31" s="109">
        <f>SUM(S24:S29)</f>
        <v>0</v>
      </c>
      <c r="U31" s="109">
        <f>SUM(U24:U29)</f>
        <v>-79457</v>
      </c>
      <c r="V31" s="90"/>
      <c r="W31" s="109">
        <f>SUM(W24:W29)</f>
        <v>-3100</v>
      </c>
      <c r="X31" s="90"/>
      <c r="Y31" s="109">
        <f>SUM(Y24:Y29)</f>
        <v>0</v>
      </c>
      <c r="Z31" s="90"/>
      <c r="AA31" s="109">
        <f>SUM(AA24:AA29)</f>
        <v>0</v>
      </c>
      <c r="AB31" s="90"/>
      <c r="AC31" s="109">
        <f>SUM(AC24:AC29)</f>
        <v>397962</v>
      </c>
      <c r="AD31" s="111"/>
      <c r="AE31" s="109">
        <f>SUM(AE24:AE29)</f>
        <v>315405</v>
      </c>
      <c r="AF31" s="90"/>
      <c r="AG31" s="109">
        <f>SUM(AG24:AG29)</f>
        <v>-1099652</v>
      </c>
      <c r="AH31" s="88"/>
      <c r="AI31" s="109">
        <f>SUM(AI24:AI29)</f>
        <v>0</v>
      </c>
      <c r="AJ31" s="88"/>
      <c r="AK31" s="109">
        <f>SUM(AK24:AK29)</f>
        <v>-1099652</v>
      </c>
      <c r="AL31" s="88"/>
      <c r="AM31" s="109">
        <f>SUM(AM24:AM29)</f>
        <v>-28854270</v>
      </c>
      <c r="AN31" s="88"/>
      <c r="AO31" s="109">
        <f>SUM(AO24:AO29)</f>
        <v>-29953922</v>
      </c>
    </row>
    <row r="32" spans="1:41" s="8" customFormat="1">
      <c r="A32" s="8" t="s">
        <v>189</v>
      </c>
      <c r="C32" s="112"/>
      <c r="D32" s="42"/>
      <c r="E32" s="112"/>
      <c r="F32" s="42"/>
      <c r="G32" s="112"/>
      <c r="H32" s="42"/>
      <c r="I32" s="112"/>
      <c r="J32" s="42"/>
      <c r="K32" s="112"/>
      <c r="L32" s="42"/>
      <c r="M32" s="112"/>
      <c r="N32" s="42"/>
      <c r="O32" s="112"/>
      <c r="Q32" s="112"/>
      <c r="R32" s="88"/>
      <c r="S32" s="112"/>
      <c r="U32" s="112"/>
      <c r="V32" s="42"/>
      <c r="W32" s="112"/>
      <c r="X32" s="42"/>
      <c r="Y32" s="112"/>
      <c r="Z32" s="42"/>
      <c r="AA32" s="42"/>
      <c r="AB32" s="42"/>
      <c r="AC32" s="112"/>
      <c r="AD32" s="112"/>
      <c r="AE32" s="112"/>
      <c r="AF32" s="42"/>
      <c r="AG32" s="112"/>
      <c r="AH32" s="88"/>
      <c r="AI32" s="112"/>
      <c r="AJ32" s="88"/>
      <c r="AK32" s="112"/>
      <c r="AL32" s="88"/>
      <c r="AM32" s="112"/>
      <c r="AN32" s="88"/>
      <c r="AO32" s="90"/>
    </row>
    <row r="33" spans="1:41" s="8" customFormat="1">
      <c r="A33" s="8" t="s">
        <v>190</v>
      </c>
      <c r="C33" s="110">
        <f>SUM(C31,C20)</f>
        <v>0</v>
      </c>
      <c r="D33" s="42"/>
      <c r="E33" s="110">
        <f>SUM(E31,E20)</f>
        <v>0</v>
      </c>
      <c r="F33" s="42"/>
      <c r="G33" s="110">
        <f>SUM(G31,G20)</f>
        <v>-34401</v>
      </c>
      <c r="H33" s="42"/>
      <c r="I33" s="110">
        <f>SUM(I31,I20)</f>
        <v>-958901</v>
      </c>
      <c r="J33" s="42"/>
      <c r="K33" s="110">
        <f>SUM(K31,K20)</f>
        <v>0</v>
      </c>
      <c r="L33" s="42"/>
      <c r="M33" s="110">
        <f>SUM(M31,M20)</f>
        <v>0</v>
      </c>
      <c r="N33" s="42"/>
      <c r="O33" s="110">
        <f>SUM(O31,O20)</f>
        <v>817871</v>
      </c>
      <c r="Q33" s="110">
        <f>SUM(Q31,Q20)</f>
        <v>-6398557</v>
      </c>
      <c r="R33" s="88"/>
      <c r="S33" s="110">
        <f>SUM(S31,S20)</f>
        <v>-817871</v>
      </c>
      <c r="U33" s="110">
        <f>SUM(U31,U20)</f>
        <v>-79457</v>
      </c>
      <c r="V33" s="42"/>
      <c r="W33" s="110">
        <f>SUM(W31,W20)</f>
        <v>-3100</v>
      </c>
      <c r="X33" s="42"/>
      <c r="Y33" s="110">
        <f>SUM(Y31,Y20)</f>
        <v>0</v>
      </c>
      <c r="Z33" s="42"/>
      <c r="AA33" s="110">
        <f>SUM(AA31,AA20)</f>
        <v>0</v>
      </c>
      <c r="AB33" s="42"/>
      <c r="AC33" s="110">
        <f>SUM(AC31,AC20)</f>
        <v>397962</v>
      </c>
      <c r="AD33" s="112"/>
      <c r="AE33" s="110">
        <f>SUM(AE31,AE20)</f>
        <v>315405</v>
      </c>
      <c r="AF33" s="42"/>
      <c r="AG33" s="110">
        <f>SUM(AG31,AG20)</f>
        <v>-7076454</v>
      </c>
      <c r="AH33" s="88"/>
      <c r="AI33" s="110">
        <f>SUM(AI31+AI20)</f>
        <v>0</v>
      </c>
      <c r="AJ33" s="88"/>
      <c r="AK33" s="110">
        <f>SUM(AK31+AK20)</f>
        <v>-7076454</v>
      </c>
      <c r="AL33" s="88"/>
      <c r="AM33" s="110">
        <f>SUM(AM31+AM20)</f>
        <v>-29679461</v>
      </c>
      <c r="AN33" s="88"/>
      <c r="AO33" s="110">
        <f>SUM(AO31+AO20)</f>
        <v>-36755915</v>
      </c>
    </row>
    <row r="34" spans="1:41">
      <c r="A34" s="8" t="s">
        <v>191</v>
      </c>
      <c r="C34" s="38"/>
      <c r="D34" s="42"/>
      <c r="E34" s="38"/>
      <c r="F34" s="42"/>
      <c r="G34" s="38"/>
      <c r="H34" s="42"/>
      <c r="I34" s="38"/>
      <c r="J34" s="42"/>
      <c r="K34" s="38"/>
      <c r="L34" s="42"/>
      <c r="M34" s="38"/>
      <c r="N34" s="42"/>
      <c r="Q34" s="38"/>
      <c r="R34" s="88"/>
      <c r="U34" s="38"/>
      <c r="V34" s="42"/>
      <c r="W34" s="38"/>
      <c r="X34" s="42"/>
      <c r="Y34" s="38"/>
      <c r="Z34" s="42"/>
      <c r="AA34" s="42"/>
      <c r="AB34" s="42"/>
      <c r="AC34" s="38"/>
      <c r="AD34" s="38"/>
      <c r="AE34" s="38"/>
      <c r="AF34" s="42"/>
      <c r="AG34" s="38"/>
      <c r="AH34" s="88"/>
      <c r="AI34" s="38"/>
      <c r="AJ34" s="88"/>
      <c r="AK34" s="38"/>
      <c r="AL34" s="88"/>
      <c r="AM34" s="38"/>
      <c r="AN34" s="88"/>
      <c r="AO34" s="83"/>
    </row>
    <row r="35" spans="1:41">
      <c r="A35" s="99" t="s">
        <v>192</v>
      </c>
      <c r="C35" s="20">
        <v>0</v>
      </c>
      <c r="D35" s="83"/>
      <c r="E35" s="20">
        <v>0</v>
      </c>
      <c r="F35" s="83"/>
      <c r="G35" s="20">
        <v>0</v>
      </c>
      <c r="H35" s="83"/>
      <c r="I35" s="20">
        <v>0</v>
      </c>
      <c r="J35" s="83"/>
      <c r="K35" s="20">
        <v>0</v>
      </c>
      <c r="L35" s="83"/>
      <c r="M35" s="20">
        <v>0</v>
      </c>
      <c r="N35" s="83"/>
      <c r="O35" s="20">
        <v>0</v>
      </c>
      <c r="Q35" s="20">
        <v>13969553</v>
      </c>
      <c r="R35" s="83"/>
      <c r="S35" s="20">
        <v>0</v>
      </c>
      <c r="U35" s="20">
        <v>0</v>
      </c>
      <c r="V35" s="83"/>
      <c r="W35" s="20">
        <v>0</v>
      </c>
      <c r="X35" s="83"/>
      <c r="Y35" s="20">
        <v>0</v>
      </c>
      <c r="Z35" s="83"/>
      <c r="AA35" s="20">
        <v>0</v>
      </c>
      <c r="AB35" s="83"/>
      <c r="AC35" s="20">
        <v>0</v>
      </c>
      <c r="AD35" s="27"/>
      <c r="AE35" s="20">
        <f>SUM(U35:AC35)</f>
        <v>0</v>
      </c>
      <c r="AF35" s="83"/>
      <c r="AG35" s="106">
        <f>SUM(C35:S35,AE35)</f>
        <v>13969553</v>
      </c>
      <c r="AH35" s="105"/>
      <c r="AI35" s="20">
        <v>0</v>
      </c>
      <c r="AJ35" s="105"/>
      <c r="AK35" s="20">
        <f>SUM(AG35:AI35)</f>
        <v>13969553</v>
      </c>
      <c r="AL35" s="105"/>
      <c r="AM35" s="20">
        <v>454088</v>
      </c>
      <c r="AN35" s="105"/>
      <c r="AO35" s="20">
        <f>SUM(AK35:AM35)</f>
        <v>14423641</v>
      </c>
    </row>
    <row r="36" spans="1:41">
      <c r="A36" s="99" t="s">
        <v>193</v>
      </c>
      <c r="B36" s="8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Q36" s="105"/>
      <c r="R36" s="105"/>
      <c r="S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</row>
    <row r="37" spans="1:41">
      <c r="A37" s="99" t="s">
        <v>261</v>
      </c>
      <c r="B37" s="39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Q37" s="105"/>
      <c r="R37" s="105"/>
      <c r="S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</row>
    <row r="38" spans="1:41">
      <c r="A38" s="99" t="s">
        <v>194</v>
      </c>
      <c r="B38" s="39">
        <v>20</v>
      </c>
      <c r="C38" s="20">
        <v>0</v>
      </c>
      <c r="D38" s="83"/>
      <c r="E38" s="20">
        <v>0</v>
      </c>
      <c r="F38" s="83"/>
      <c r="G38" s="20">
        <v>0</v>
      </c>
      <c r="H38" s="83"/>
      <c r="I38" s="20">
        <v>0</v>
      </c>
      <c r="J38" s="83"/>
      <c r="K38" s="20">
        <v>0</v>
      </c>
      <c r="L38" s="83"/>
      <c r="M38" s="20">
        <v>0</v>
      </c>
      <c r="N38" s="83"/>
      <c r="O38" s="20">
        <v>0</v>
      </c>
      <c r="Q38" s="20">
        <v>431141</v>
      </c>
      <c r="R38" s="83"/>
      <c r="S38" s="20">
        <v>0</v>
      </c>
      <c r="U38" s="20">
        <v>0</v>
      </c>
      <c r="V38" s="105"/>
      <c r="W38" s="20">
        <v>0</v>
      </c>
      <c r="X38" s="105"/>
      <c r="Y38" s="20">
        <v>0</v>
      </c>
      <c r="Z38" s="105"/>
      <c r="AA38" s="20">
        <v>0</v>
      </c>
      <c r="AB38" s="105"/>
      <c r="AC38" s="20">
        <v>0</v>
      </c>
      <c r="AD38" s="105"/>
      <c r="AE38" s="20">
        <f t="shared" ref="AE38:AE39" si="5">SUM(U38:AC38)</f>
        <v>0</v>
      </c>
      <c r="AF38" s="105"/>
      <c r="AG38" s="106">
        <f>SUM(C38:S38,AE38)</f>
        <v>431141</v>
      </c>
      <c r="AH38" s="105"/>
      <c r="AI38" s="20">
        <v>0</v>
      </c>
      <c r="AJ38" s="105"/>
      <c r="AK38" s="20">
        <f>SUM(AG38:AI38)</f>
        <v>431141</v>
      </c>
      <c r="AL38" s="105"/>
      <c r="AM38" s="20">
        <v>26162</v>
      </c>
      <c r="AN38" s="105"/>
      <c r="AO38" s="20">
        <f>SUM(AK38:AM38)</f>
        <v>457303</v>
      </c>
    </row>
    <row r="39" spans="1:41">
      <c r="A39" s="99" t="s">
        <v>195</v>
      </c>
      <c r="C39" s="16">
        <v>0</v>
      </c>
      <c r="D39" s="83"/>
      <c r="E39" s="16">
        <v>0</v>
      </c>
      <c r="F39" s="83"/>
      <c r="G39" s="16">
        <v>0</v>
      </c>
      <c r="H39" s="83"/>
      <c r="I39" s="16">
        <v>0</v>
      </c>
      <c r="J39" s="83"/>
      <c r="K39" s="16">
        <v>0</v>
      </c>
      <c r="L39" s="83"/>
      <c r="M39" s="16">
        <v>0</v>
      </c>
      <c r="N39" s="83"/>
      <c r="O39" s="16">
        <v>0</v>
      </c>
      <c r="Q39" s="16">
        <v>0</v>
      </c>
      <c r="R39" s="83"/>
      <c r="S39" s="16">
        <v>0</v>
      </c>
      <c r="U39" s="16">
        <v>30951099</v>
      </c>
      <c r="V39" s="83"/>
      <c r="W39" s="16">
        <v>3095929</v>
      </c>
      <c r="X39" s="83"/>
      <c r="Y39" s="16">
        <v>99289</v>
      </c>
      <c r="Z39" s="83"/>
      <c r="AA39" s="16">
        <v>3009183</v>
      </c>
      <c r="AB39" s="83"/>
      <c r="AC39" s="16">
        <v>-5045220</v>
      </c>
      <c r="AD39" s="83"/>
      <c r="AE39" s="16">
        <f t="shared" si="5"/>
        <v>32110280</v>
      </c>
      <c r="AF39" s="83"/>
      <c r="AG39" s="16">
        <f>SUM(C39:S39,AE39)</f>
        <v>32110280</v>
      </c>
      <c r="AH39" s="105"/>
      <c r="AI39" s="16">
        <v>0</v>
      </c>
      <c r="AJ39" s="105"/>
      <c r="AK39" s="16">
        <f>SUM(AG39:AI39)</f>
        <v>32110280</v>
      </c>
      <c r="AL39" s="105"/>
      <c r="AM39" s="16">
        <v>940583</v>
      </c>
      <c r="AN39" s="105"/>
      <c r="AO39" s="16">
        <f>SUM(AK39:AM39)</f>
        <v>33050863</v>
      </c>
    </row>
    <row r="40" spans="1:41">
      <c r="A40" s="8" t="s">
        <v>120</v>
      </c>
      <c r="C40" s="113">
        <f>SUM(C35:C39)</f>
        <v>0</v>
      </c>
      <c r="D40" s="90"/>
      <c r="E40" s="113">
        <f>SUM(E35:E39)</f>
        <v>0</v>
      </c>
      <c r="F40" s="90"/>
      <c r="G40" s="113">
        <f>SUM(G35:G39)</f>
        <v>0</v>
      </c>
      <c r="H40" s="90"/>
      <c r="I40" s="113">
        <f>SUM(I35:I39)</f>
        <v>0</v>
      </c>
      <c r="J40" s="90"/>
      <c r="K40" s="113">
        <f>SUM(K35:K39)</f>
        <v>0</v>
      </c>
      <c r="L40" s="90"/>
      <c r="M40" s="110">
        <f>SUM(M35:M39)</f>
        <v>0</v>
      </c>
      <c r="N40" s="90"/>
      <c r="O40" s="113">
        <f>SUM(O35:O39)</f>
        <v>0</v>
      </c>
      <c r="Q40" s="113">
        <f>SUM(Q35:Q39)</f>
        <v>14400694</v>
      </c>
      <c r="R40" s="90"/>
      <c r="S40" s="113">
        <f>SUM(S35:S39)</f>
        <v>0</v>
      </c>
      <c r="U40" s="113">
        <f>SUM(U35:U39)</f>
        <v>30951099</v>
      </c>
      <c r="V40" s="90"/>
      <c r="W40" s="113">
        <f>SUM(W35:W39)</f>
        <v>3095929</v>
      </c>
      <c r="X40" s="90"/>
      <c r="Y40" s="113">
        <f>SUM(Y35:Y39)</f>
        <v>99289</v>
      </c>
      <c r="Z40" s="90"/>
      <c r="AA40" s="113">
        <f>SUM(AA35:AA39)</f>
        <v>3009183</v>
      </c>
      <c r="AB40" s="90"/>
      <c r="AC40" s="113">
        <f>SUM(AC35:AC39)</f>
        <v>-5045220</v>
      </c>
      <c r="AD40" s="111"/>
      <c r="AE40" s="113">
        <f>SUM(AE35:AE39)</f>
        <v>32110280</v>
      </c>
      <c r="AF40" s="90"/>
      <c r="AG40" s="113">
        <f>SUM(AG35:AG39)</f>
        <v>46510974</v>
      </c>
      <c r="AH40" s="88"/>
      <c r="AI40" s="113">
        <f>SUM(AI35:AI39)</f>
        <v>0</v>
      </c>
      <c r="AJ40" s="88"/>
      <c r="AK40" s="113">
        <f>SUM(AK35:AK39)</f>
        <v>46510974</v>
      </c>
      <c r="AL40" s="88"/>
      <c r="AM40" s="113">
        <f>SUM(AM35:AM39)</f>
        <v>1420833</v>
      </c>
      <c r="AN40" s="88"/>
      <c r="AO40" s="113">
        <f>SUM(AO35:AO39)</f>
        <v>47931807</v>
      </c>
    </row>
    <row r="41" spans="1:41">
      <c r="A41" s="99" t="s">
        <v>255</v>
      </c>
      <c r="B41" s="39"/>
      <c r="C41" s="20">
        <v>0</v>
      </c>
      <c r="D41" s="83"/>
      <c r="E41" s="20">
        <v>0</v>
      </c>
      <c r="F41" s="83"/>
      <c r="G41" s="20">
        <v>0</v>
      </c>
      <c r="H41" s="83"/>
      <c r="I41" s="20">
        <v>0</v>
      </c>
      <c r="J41" s="83"/>
      <c r="K41" s="20">
        <v>0</v>
      </c>
      <c r="L41" s="83"/>
      <c r="M41" s="20">
        <v>0</v>
      </c>
      <c r="N41" s="83"/>
      <c r="O41" s="20">
        <v>0</v>
      </c>
      <c r="Q41" s="20">
        <v>28300</v>
      </c>
      <c r="R41" s="83"/>
      <c r="S41" s="20">
        <v>0</v>
      </c>
      <c r="U41" s="20">
        <v>-25125</v>
      </c>
      <c r="V41" s="83"/>
      <c r="W41" s="20">
        <v>0</v>
      </c>
      <c r="X41" s="83"/>
      <c r="Y41" s="20">
        <v>0</v>
      </c>
      <c r="Z41" s="83"/>
      <c r="AA41" s="20">
        <v>0</v>
      </c>
      <c r="AB41" s="83"/>
      <c r="AC41" s="20">
        <v>0</v>
      </c>
      <c r="AD41" s="83"/>
      <c r="AE41" s="20">
        <f>SUM(U41:AC41)</f>
        <v>-25125</v>
      </c>
      <c r="AF41" s="83"/>
      <c r="AG41" s="20">
        <f>SUM(C41:S41,AE41)</f>
        <v>3175</v>
      </c>
      <c r="AH41" s="105"/>
      <c r="AI41" s="20">
        <v>0</v>
      </c>
      <c r="AJ41" s="105"/>
      <c r="AK41" s="20">
        <f>SUM(AG41:AI41)</f>
        <v>3175</v>
      </c>
      <c r="AL41" s="105"/>
      <c r="AM41" s="20">
        <v>0</v>
      </c>
      <c r="AN41" s="105"/>
      <c r="AO41" s="20">
        <f>SUM(AK41:AM41)</f>
        <v>3175</v>
      </c>
    </row>
    <row r="42" spans="1:41">
      <c r="A42" s="99" t="s">
        <v>356</v>
      </c>
      <c r="C42" s="115"/>
      <c r="D42" s="90"/>
      <c r="E42" s="115"/>
      <c r="F42" s="90"/>
      <c r="G42" s="115"/>
      <c r="H42" s="90"/>
      <c r="I42" s="115"/>
      <c r="J42" s="90"/>
      <c r="K42" s="115"/>
      <c r="L42" s="90"/>
      <c r="M42" s="121"/>
      <c r="N42" s="90"/>
      <c r="O42" s="115"/>
      <c r="Q42" s="115"/>
      <c r="R42" s="90"/>
      <c r="S42" s="115"/>
      <c r="U42" s="115"/>
      <c r="V42" s="90"/>
      <c r="W42" s="115"/>
      <c r="X42" s="90"/>
      <c r="Y42" s="115"/>
      <c r="Z42" s="90"/>
      <c r="AA42" s="115"/>
      <c r="AB42" s="90"/>
      <c r="AC42" s="115"/>
      <c r="AD42" s="111"/>
      <c r="AE42" s="115"/>
      <c r="AF42" s="90"/>
      <c r="AG42" s="115"/>
      <c r="AH42" s="88"/>
      <c r="AI42" s="115"/>
      <c r="AJ42" s="88"/>
      <c r="AK42" s="115"/>
      <c r="AL42" s="88"/>
      <c r="AM42" s="115"/>
      <c r="AN42" s="88"/>
      <c r="AO42" s="115"/>
    </row>
    <row r="43" spans="1:41">
      <c r="A43" s="99" t="s">
        <v>276</v>
      </c>
      <c r="B43" s="39">
        <v>22</v>
      </c>
      <c r="C43" s="16">
        <v>0</v>
      </c>
      <c r="D43" s="83"/>
      <c r="E43" s="16">
        <v>0</v>
      </c>
      <c r="F43" s="83"/>
      <c r="G43" s="16">
        <v>0</v>
      </c>
      <c r="H43" s="83"/>
      <c r="I43" s="16">
        <v>0</v>
      </c>
      <c r="J43" s="83"/>
      <c r="K43" s="16">
        <v>0</v>
      </c>
      <c r="L43" s="83"/>
      <c r="M43" s="16">
        <v>0</v>
      </c>
      <c r="N43" s="83"/>
      <c r="O43" s="16">
        <v>0</v>
      </c>
      <c r="Q43" s="16">
        <v>-687211</v>
      </c>
      <c r="R43" s="83"/>
      <c r="S43" s="16">
        <v>0</v>
      </c>
      <c r="U43" s="16">
        <v>0</v>
      </c>
      <c r="V43" s="105"/>
      <c r="W43" s="16">
        <v>0</v>
      </c>
      <c r="X43" s="105"/>
      <c r="Y43" s="16">
        <v>0</v>
      </c>
      <c r="Z43" s="105"/>
      <c r="AA43" s="16">
        <v>0</v>
      </c>
      <c r="AB43" s="105"/>
      <c r="AC43" s="16">
        <v>0</v>
      </c>
      <c r="AD43" s="105"/>
      <c r="AE43" s="16">
        <f>SUM(U43:AC43)</f>
        <v>0</v>
      </c>
      <c r="AF43" s="105"/>
      <c r="AG43" s="150">
        <f>SUM(C43:S43,AE43)</f>
        <v>-687211</v>
      </c>
      <c r="AH43" s="105"/>
      <c r="AI43" s="16">
        <v>0</v>
      </c>
      <c r="AJ43" s="105"/>
      <c r="AK43" s="16">
        <f>SUM(AG43:AI43)</f>
        <v>-687211</v>
      </c>
      <c r="AL43" s="105"/>
      <c r="AM43" s="16">
        <v>0</v>
      </c>
      <c r="AN43" s="105"/>
      <c r="AO43" s="16">
        <f>SUM(AK43:AM43)</f>
        <v>-687211</v>
      </c>
    </row>
    <row r="44" spans="1:41" ht="14.5" thickBot="1">
      <c r="A44" s="8" t="s">
        <v>271</v>
      </c>
      <c r="C44" s="114">
        <f>C40+C33+SUM(C41:C43)+C15</f>
        <v>8611242</v>
      </c>
      <c r="D44" s="42"/>
      <c r="E44" s="114">
        <f>E40+E33+SUM(E41:E43)+E15</f>
        <v>57298909</v>
      </c>
      <c r="F44" s="42"/>
      <c r="G44" s="114">
        <f>G40+G33+SUM(G41:G43)+G15</f>
        <v>3548471</v>
      </c>
      <c r="H44" s="42"/>
      <c r="I44" s="114">
        <f>I40+I33+SUM(I41:I43)+I15</f>
        <v>4500040</v>
      </c>
      <c r="J44" s="42"/>
      <c r="K44" s="114">
        <f>K40+K33+SUM(K41:K43)+K15</f>
        <v>-9917</v>
      </c>
      <c r="L44" s="42"/>
      <c r="M44" s="114">
        <f>M40+M33+SUM(M41:M43)+M15</f>
        <v>929166</v>
      </c>
      <c r="N44" s="8"/>
      <c r="O44" s="114">
        <f>O40+O33+SUM(O41:O43)+O15</f>
        <v>7062578</v>
      </c>
      <c r="Q44" s="114">
        <f>Q40+Q33+SUM(Q41:Q43)+Q15</f>
        <v>129862129</v>
      </c>
      <c r="R44" s="42"/>
      <c r="S44" s="114">
        <f>S40+S33+SUM(S41:S43)+S15</f>
        <v>-11150227</v>
      </c>
      <c r="U44" s="114">
        <f>U40+U33+SUM(U41:U43)+U15</f>
        <v>54385118</v>
      </c>
      <c r="V44" s="42"/>
      <c r="W44" s="114">
        <f>W40+W33+SUM(W41:W43)+W15</f>
        <v>2865384</v>
      </c>
      <c r="X44" s="115"/>
      <c r="Y44" s="114">
        <f>Y40+Y33+SUM(Y41:Y43)+Y15</f>
        <v>99289</v>
      </c>
      <c r="Z44" s="115"/>
      <c r="AA44" s="114">
        <f>AA40+AA33+SUM(AA41:AA43)+AA15</f>
        <v>5755847</v>
      </c>
      <c r="AB44" s="115"/>
      <c r="AC44" s="114">
        <f>AC40+AC33+SUM(AC41:AC43)+AC15</f>
        <v>-22705384</v>
      </c>
      <c r="AD44" s="42"/>
      <c r="AE44" s="114">
        <f>AE40+AE33+SUM(AE41:AE43)+AE15</f>
        <v>40400254</v>
      </c>
      <c r="AF44" s="42"/>
      <c r="AG44" s="114">
        <f>AG40+AG33+SUM(AG41:AG43)+AG15</f>
        <v>241052645</v>
      </c>
      <c r="AH44" s="8"/>
      <c r="AI44" s="114">
        <f>AI40+AI33+SUM(AI41:AI43)+AI15</f>
        <v>15000000</v>
      </c>
      <c r="AJ44" s="8"/>
      <c r="AK44" s="114">
        <f>AK40+AK33+SUM(AK41:AK43)+AK15</f>
        <v>256052645</v>
      </c>
      <c r="AL44" s="8"/>
      <c r="AM44" s="114">
        <f>AM40+AM33+SUM(AM41:AM43)+AM15</f>
        <v>43790900</v>
      </c>
      <c r="AN44" s="8"/>
      <c r="AO44" s="114">
        <f>AO40+AO33+SUM(AO41:AO43)+AO15</f>
        <v>299843545</v>
      </c>
    </row>
    <row r="45" spans="1:41" ht="14.5" thickTop="1"/>
  </sheetData>
  <mergeCells count="2">
    <mergeCell ref="C5:AO5"/>
    <mergeCell ref="U6:AE6"/>
  </mergeCells>
  <pageMargins left="0.54" right="0.48" top="0.75" bottom="0.75" header="0.3" footer="0.3"/>
  <pageSetup paperSize="9" scale="39" firstPageNumber="14" orientation="landscape" useFirstPageNumber="1" horizontalDpi="1200" verticalDpi="1200" r:id="rId1"/>
  <headerFooter>
    <oddFooter>&amp;L The accompanying notes are an integral part of these financial statements.
&amp;C&amp;P</oddFooter>
  </headerFooter>
  <ignoredErrors>
    <ignoredError sqref="AG1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DF622-5FC6-4C77-BD8F-E6E3A4BDF2D2}">
  <sheetPr>
    <pageSetUpPr fitToPage="1"/>
  </sheetPr>
  <dimension ref="A1:AO48"/>
  <sheetViews>
    <sheetView view="pageBreakPreview" topLeftCell="C23" zoomScale="83" zoomScaleNormal="100" zoomScaleSheetLayoutView="83" workbookViewId="0">
      <selection activeCell="AP1" sqref="AP1"/>
    </sheetView>
  </sheetViews>
  <sheetFormatPr defaultColWidth="9.1796875" defaultRowHeight="13.75" customHeight="1"/>
  <cols>
    <col min="1" max="1" width="47.08984375" style="99" customWidth="1"/>
    <col min="2" max="2" width="5.453125" style="99" customWidth="1"/>
    <col min="3" max="3" width="13" style="99" customWidth="1"/>
    <col min="4" max="4" width="1" style="99" customWidth="1"/>
    <col min="5" max="5" width="12.81640625" style="99" customWidth="1"/>
    <col min="6" max="6" width="1" style="99" customWidth="1"/>
    <col min="7" max="7" width="11.81640625" style="99" customWidth="1"/>
    <col min="8" max="8" width="1" style="99" customWidth="1"/>
    <col min="9" max="9" width="17.1796875" style="99" customWidth="1"/>
    <col min="10" max="10" width="1" style="99" customWidth="1"/>
    <col min="11" max="11" width="14.54296875" style="99" customWidth="1"/>
    <col min="12" max="12" width="1" style="99" customWidth="1"/>
    <col min="13" max="13" width="11.08984375" style="99" bestFit="1" customWidth="1"/>
    <col min="14" max="14" width="1" style="99" customWidth="1"/>
    <col min="15" max="15" width="14" style="99" customWidth="1"/>
    <col min="16" max="16" width="1" style="99" customWidth="1"/>
    <col min="17" max="17" width="14" style="99" customWidth="1"/>
    <col min="18" max="18" width="1" style="99" customWidth="1"/>
    <col min="19" max="19" width="12.81640625" style="99" customWidth="1"/>
    <col min="20" max="20" width="1" style="99" customWidth="1"/>
    <col min="21" max="21" width="12.81640625" style="99" customWidth="1"/>
    <col min="22" max="22" width="1" style="99" customWidth="1"/>
    <col min="23" max="23" width="12.81640625" style="99" customWidth="1"/>
    <col min="24" max="24" width="1" style="99" customWidth="1"/>
    <col min="25" max="25" width="14.453125" style="99" customWidth="1"/>
    <col min="26" max="26" width="1" style="99" customWidth="1"/>
    <col min="27" max="27" width="18.1796875" style="99" customWidth="1"/>
    <col min="28" max="28" width="1" style="99" customWidth="1"/>
    <col min="29" max="29" width="12.81640625" style="99" customWidth="1"/>
    <col min="30" max="30" width="1" style="99" customWidth="1"/>
    <col min="31" max="31" width="15.81640625" style="99" customWidth="1"/>
    <col min="32" max="32" width="1" style="99" customWidth="1"/>
    <col min="33" max="33" width="13" style="99" bestFit="1" customWidth="1"/>
    <col min="34" max="34" width="1" style="99" customWidth="1"/>
    <col min="35" max="35" width="12.81640625" style="99" customWidth="1"/>
    <col min="36" max="36" width="1" style="99" customWidth="1"/>
    <col min="37" max="37" width="18.1796875" style="99" customWidth="1"/>
    <col min="38" max="38" width="1" style="99" customWidth="1"/>
    <col min="39" max="39" width="12.81640625" style="99" customWidth="1"/>
    <col min="40" max="40" width="1" style="99" customWidth="1"/>
    <col min="41" max="41" width="13.54296875" style="99" customWidth="1"/>
    <col min="42" max="16384" width="9.1796875" style="99"/>
  </cols>
  <sheetData>
    <row r="1" spans="1:41" ht="17.399999999999999" customHeight="1">
      <c r="A1" s="8" t="s">
        <v>121</v>
      </c>
      <c r="B1" s="8"/>
      <c r="C1" s="165"/>
      <c r="D1" s="165"/>
    </row>
    <row r="2" spans="1:41" ht="17.399999999999999" customHeight="1">
      <c r="A2" s="8" t="s">
        <v>122</v>
      </c>
      <c r="B2" s="8"/>
    </row>
    <row r="3" spans="1:41" ht="15.65" customHeight="1">
      <c r="A3" s="8" t="s">
        <v>123</v>
      </c>
      <c r="B3" s="8"/>
      <c r="C3" s="165"/>
      <c r="D3" s="165"/>
      <c r="M3" s="165"/>
      <c r="O3" s="165"/>
      <c r="P3" s="165"/>
      <c r="Q3" s="165"/>
      <c r="R3" s="165"/>
      <c r="U3" s="165"/>
      <c r="W3" s="165"/>
      <c r="X3" s="165"/>
      <c r="Y3" s="165"/>
      <c r="Z3" s="165"/>
      <c r="AA3" s="165"/>
      <c r="AB3" s="165"/>
      <c r="AC3" s="165"/>
      <c r="AD3" s="165"/>
    </row>
    <row r="4" spans="1:41" ht="15.65" customHeight="1">
      <c r="A4" s="98"/>
      <c r="B4" s="98"/>
      <c r="AO4" s="97" t="s">
        <v>3</v>
      </c>
    </row>
    <row r="5" spans="1:41" ht="13.75" customHeight="1">
      <c r="C5" s="209" t="s">
        <v>124</v>
      </c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</row>
    <row r="6" spans="1:41" ht="13.75" customHeight="1">
      <c r="C6" s="98"/>
      <c r="D6" s="98"/>
      <c r="E6" s="98"/>
      <c r="F6" s="98"/>
      <c r="G6" s="98"/>
      <c r="H6" s="98"/>
      <c r="I6" s="100" t="s">
        <v>351</v>
      </c>
      <c r="J6" s="98"/>
      <c r="K6" s="98"/>
      <c r="L6" s="98"/>
      <c r="M6" s="98"/>
      <c r="N6" s="98"/>
      <c r="O6" s="98"/>
      <c r="P6" s="98"/>
      <c r="Q6" s="98"/>
      <c r="R6" s="98"/>
      <c r="U6" s="210" t="s">
        <v>281</v>
      </c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98"/>
      <c r="AK6" s="98"/>
      <c r="AM6" s="98"/>
      <c r="AO6" s="98"/>
    </row>
    <row r="7" spans="1:41" ht="13.75" customHeight="1">
      <c r="C7" s="98"/>
      <c r="D7" s="98"/>
      <c r="E7" s="98"/>
      <c r="F7" s="98"/>
      <c r="G7" s="98"/>
      <c r="H7" s="98"/>
      <c r="I7" s="100" t="s">
        <v>350</v>
      </c>
      <c r="J7" s="98"/>
      <c r="K7" s="98"/>
      <c r="L7" s="98"/>
      <c r="M7" s="98"/>
      <c r="N7" s="98"/>
      <c r="O7" s="98"/>
      <c r="P7" s="98"/>
      <c r="Q7" s="98"/>
      <c r="R7" s="98"/>
      <c r="U7" s="100"/>
      <c r="V7" s="100"/>
      <c r="W7" s="100"/>
      <c r="X7" s="100"/>
      <c r="Y7" s="100"/>
      <c r="Z7" s="100"/>
      <c r="AA7" s="100" t="s">
        <v>289</v>
      </c>
      <c r="AB7" s="100"/>
      <c r="AC7" s="100"/>
      <c r="AD7" s="100"/>
      <c r="AE7" s="100"/>
      <c r="AF7" s="98"/>
      <c r="AK7" s="98"/>
      <c r="AM7" s="98"/>
      <c r="AO7" s="98"/>
    </row>
    <row r="8" spans="1:41" ht="13.75" customHeight="1">
      <c r="C8" s="98"/>
      <c r="D8" s="98"/>
      <c r="E8" s="98"/>
      <c r="F8" s="98"/>
      <c r="G8" s="98"/>
      <c r="H8" s="98"/>
      <c r="I8" s="100" t="s">
        <v>126</v>
      </c>
      <c r="J8" s="98"/>
      <c r="K8" s="98"/>
      <c r="L8" s="98"/>
      <c r="M8" s="98"/>
      <c r="N8" s="98"/>
      <c r="O8" s="98"/>
      <c r="P8" s="98"/>
      <c r="Q8" s="98"/>
      <c r="R8" s="98"/>
      <c r="U8" s="100"/>
      <c r="V8" s="100"/>
      <c r="W8" s="100"/>
      <c r="X8" s="100"/>
      <c r="Y8" s="100" t="s">
        <v>337</v>
      </c>
      <c r="Z8" s="100"/>
      <c r="AA8" s="100" t="s">
        <v>125</v>
      </c>
      <c r="AB8" s="100"/>
      <c r="AC8" s="100"/>
      <c r="AD8" s="100"/>
      <c r="AE8" s="100"/>
      <c r="AF8" s="98"/>
      <c r="AK8" s="98"/>
      <c r="AM8" s="98"/>
      <c r="AO8" s="98"/>
    </row>
    <row r="9" spans="1:41" ht="13.75" customHeight="1">
      <c r="E9" s="100"/>
      <c r="F9" s="100"/>
      <c r="G9" s="100"/>
      <c r="H9" s="100"/>
      <c r="I9" s="100" t="s">
        <v>133</v>
      </c>
      <c r="J9" s="100"/>
      <c r="K9" s="100"/>
      <c r="L9" s="100"/>
      <c r="M9" s="100"/>
      <c r="N9" s="100"/>
      <c r="U9" s="100"/>
      <c r="W9" s="100" t="s">
        <v>257</v>
      </c>
      <c r="X9" s="100"/>
      <c r="Y9" s="100" t="s">
        <v>277</v>
      </c>
      <c r="Z9" s="100"/>
      <c r="AA9" s="100" t="s">
        <v>127</v>
      </c>
      <c r="AB9" s="100"/>
      <c r="AC9" s="100" t="s">
        <v>128</v>
      </c>
      <c r="AE9" s="100" t="s">
        <v>129</v>
      </c>
      <c r="AK9" s="100" t="s">
        <v>130</v>
      </c>
      <c r="AM9" s="100"/>
    </row>
    <row r="10" spans="1:41" ht="13.75" customHeight="1">
      <c r="C10" s="100" t="s">
        <v>131</v>
      </c>
      <c r="D10" s="100"/>
      <c r="E10" s="100" t="s">
        <v>132</v>
      </c>
      <c r="F10" s="100"/>
      <c r="H10" s="100"/>
      <c r="I10" s="100" t="s">
        <v>334</v>
      </c>
      <c r="J10" s="100"/>
      <c r="K10" s="100" t="s">
        <v>307</v>
      </c>
      <c r="L10" s="100"/>
      <c r="N10" s="100"/>
      <c r="O10" s="100" t="s">
        <v>325</v>
      </c>
      <c r="Q10" s="100" t="s">
        <v>135</v>
      </c>
      <c r="U10" s="100" t="s">
        <v>288</v>
      </c>
      <c r="V10" s="100"/>
      <c r="W10" s="100" t="s">
        <v>258</v>
      </c>
      <c r="X10" s="100"/>
      <c r="Y10" s="100" t="s">
        <v>278</v>
      </c>
      <c r="Z10" s="100"/>
      <c r="AA10" s="100" t="s">
        <v>136</v>
      </c>
      <c r="AB10" s="100"/>
      <c r="AC10" s="100" t="s">
        <v>137</v>
      </c>
      <c r="AD10" s="100"/>
      <c r="AE10" s="100" t="s">
        <v>138</v>
      </c>
      <c r="AI10" s="100" t="s">
        <v>139</v>
      </c>
      <c r="AK10" s="100" t="s">
        <v>140</v>
      </c>
      <c r="AM10" s="100" t="s">
        <v>141</v>
      </c>
      <c r="AO10" s="100" t="s">
        <v>142</v>
      </c>
    </row>
    <row r="11" spans="1:41" ht="13.75" customHeight="1">
      <c r="C11" s="100" t="s">
        <v>143</v>
      </c>
      <c r="D11" s="100"/>
      <c r="E11" s="100" t="s">
        <v>144</v>
      </c>
      <c r="F11" s="100"/>
      <c r="G11" s="100" t="s">
        <v>145</v>
      </c>
      <c r="H11" s="100"/>
      <c r="I11" s="100" t="s">
        <v>335</v>
      </c>
      <c r="J11" s="100"/>
      <c r="K11" s="100" t="s">
        <v>147</v>
      </c>
      <c r="L11" s="100"/>
      <c r="M11" s="100" t="s">
        <v>148</v>
      </c>
      <c r="N11" s="100"/>
      <c r="O11" s="100" t="s">
        <v>326</v>
      </c>
      <c r="Q11" s="100" t="s">
        <v>149</v>
      </c>
      <c r="S11" s="100" t="s">
        <v>150</v>
      </c>
      <c r="U11" s="100" t="s">
        <v>151</v>
      </c>
      <c r="V11" s="100"/>
      <c r="W11" s="100" t="s">
        <v>253</v>
      </c>
      <c r="X11" s="100"/>
      <c r="Y11" s="100" t="s">
        <v>279</v>
      </c>
      <c r="Z11" s="100"/>
      <c r="AA11" s="100" t="s">
        <v>152</v>
      </c>
      <c r="AB11" s="100"/>
      <c r="AC11" s="100" t="s">
        <v>153</v>
      </c>
      <c r="AD11" s="100"/>
      <c r="AE11" s="100" t="s">
        <v>154</v>
      </c>
      <c r="AF11" s="100"/>
      <c r="AI11" s="100" t="s">
        <v>155</v>
      </c>
      <c r="AK11" s="100" t="s">
        <v>156</v>
      </c>
      <c r="AM11" s="100" t="s">
        <v>157</v>
      </c>
      <c r="AO11" s="100" t="s">
        <v>158</v>
      </c>
    </row>
    <row r="12" spans="1:41" ht="13.75" customHeight="1">
      <c r="B12" s="39" t="s">
        <v>10</v>
      </c>
      <c r="C12" s="102" t="s">
        <v>159</v>
      </c>
      <c r="D12" s="100"/>
      <c r="E12" s="102" t="s">
        <v>160</v>
      </c>
      <c r="F12" s="100"/>
      <c r="G12" s="102" t="s">
        <v>161</v>
      </c>
      <c r="H12" s="100"/>
      <c r="I12" s="102" t="s">
        <v>336</v>
      </c>
      <c r="J12" s="100"/>
      <c r="K12" s="102" t="s">
        <v>163</v>
      </c>
      <c r="L12" s="100"/>
      <c r="M12" s="102" t="s">
        <v>164</v>
      </c>
      <c r="N12" s="100"/>
      <c r="O12" s="102" t="s">
        <v>160</v>
      </c>
      <c r="Q12" s="102" t="s">
        <v>165</v>
      </c>
      <c r="S12" s="102" t="s">
        <v>160</v>
      </c>
      <c r="U12" s="102" t="s">
        <v>166</v>
      </c>
      <c r="V12" s="100"/>
      <c r="W12" s="102" t="s">
        <v>167</v>
      </c>
      <c r="X12" s="100"/>
      <c r="Y12" s="102" t="s">
        <v>280</v>
      </c>
      <c r="Z12" s="100"/>
      <c r="AA12" s="102" t="s">
        <v>168</v>
      </c>
      <c r="AB12" s="100"/>
      <c r="AC12" s="102" t="s">
        <v>169</v>
      </c>
      <c r="AD12" s="100"/>
      <c r="AE12" s="102" t="s">
        <v>170</v>
      </c>
      <c r="AF12" s="100"/>
      <c r="AG12" s="102" t="s">
        <v>82</v>
      </c>
      <c r="AI12" s="102" t="s">
        <v>171</v>
      </c>
      <c r="AK12" s="102" t="s">
        <v>172</v>
      </c>
      <c r="AM12" s="102" t="s">
        <v>173</v>
      </c>
      <c r="AO12" s="102" t="s">
        <v>174</v>
      </c>
    </row>
    <row r="13" spans="1:41" ht="15.65" customHeight="1"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K13" s="39"/>
      <c r="AM13" s="39"/>
      <c r="AO13" s="39"/>
    </row>
    <row r="14" spans="1:41" ht="13.75" customHeight="1">
      <c r="A14" s="8" t="s">
        <v>309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9"/>
      <c r="AJ14" s="8"/>
      <c r="AK14" s="8"/>
      <c r="AL14" s="8"/>
      <c r="AM14" s="8"/>
      <c r="AN14" s="8"/>
      <c r="AO14" s="8"/>
    </row>
    <row r="15" spans="1:41" ht="13.75" customHeight="1">
      <c r="A15" s="8" t="s">
        <v>310</v>
      </c>
      <c r="B15" s="8"/>
      <c r="C15" s="19">
        <v>8611242</v>
      </c>
      <c r="D15" s="19"/>
      <c r="E15" s="19">
        <v>57298909</v>
      </c>
      <c r="F15" s="19"/>
      <c r="G15" s="19">
        <v>3548471</v>
      </c>
      <c r="H15" s="19"/>
      <c r="I15" s="19">
        <v>4500040</v>
      </c>
      <c r="J15" s="19"/>
      <c r="K15" s="19">
        <v>-9917</v>
      </c>
      <c r="L15" s="19"/>
      <c r="M15" s="19">
        <v>929166</v>
      </c>
      <c r="N15" s="19"/>
      <c r="O15" s="19">
        <v>7062578</v>
      </c>
      <c r="P15" s="19"/>
      <c r="Q15" s="19">
        <v>129862129</v>
      </c>
      <c r="R15" s="19"/>
      <c r="S15" s="19">
        <v>-11150227</v>
      </c>
      <c r="T15" s="5"/>
      <c r="U15" s="19">
        <v>54385118</v>
      </c>
      <c r="V15" s="19"/>
      <c r="W15" s="19">
        <v>2865384</v>
      </c>
      <c r="X15" s="19"/>
      <c r="Y15" s="125">
        <v>99289</v>
      </c>
      <c r="Z15" s="19"/>
      <c r="AA15" s="125">
        <v>5755847</v>
      </c>
      <c r="AB15" s="19"/>
      <c r="AC15" s="19">
        <v>-22705384</v>
      </c>
      <c r="AD15" s="19"/>
      <c r="AE15" s="19">
        <f>SUM(U15:AC15)</f>
        <v>40400254</v>
      </c>
      <c r="AF15" s="19"/>
      <c r="AG15" s="19">
        <f>SUM(C15:S15,AE15)</f>
        <v>241052645</v>
      </c>
      <c r="AH15" s="19"/>
      <c r="AI15" s="19">
        <v>15000000</v>
      </c>
      <c r="AJ15" s="19"/>
      <c r="AK15" s="19">
        <f>SUM(AG15:AI15)</f>
        <v>256052645</v>
      </c>
      <c r="AL15" s="19"/>
      <c r="AM15" s="19">
        <v>43790900</v>
      </c>
      <c r="AN15" s="19"/>
      <c r="AO15" s="19">
        <f>SUM(AK15:AM15)</f>
        <v>299843545</v>
      </c>
    </row>
    <row r="16" spans="1:41" ht="13.75" customHeight="1">
      <c r="A16" s="8" t="s">
        <v>175</v>
      </c>
      <c r="B16" s="8"/>
      <c r="C16" s="103"/>
      <c r="D16" s="42"/>
      <c r="E16" s="103"/>
      <c r="F16" s="42"/>
      <c r="G16" s="8"/>
      <c r="H16" s="42"/>
      <c r="I16" s="103"/>
      <c r="J16" s="42"/>
      <c r="K16" s="103"/>
      <c r="L16" s="42"/>
      <c r="M16" s="103"/>
      <c r="N16" s="42"/>
      <c r="O16" s="103"/>
      <c r="P16" s="42"/>
      <c r="Q16" s="103"/>
      <c r="R16" s="42"/>
      <c r="U16" s="90"/>
      <c r="V16" s="42"/>
      <c r="W16" s="103"/>
      <c r="X16" s="42"/>
      <c r="Y16" s="103"/>
      <c r="Z16" s="42"/>
      <c r="AA16" s="42"/>
      <c r="AB16" s="42"/>
      <c r="AC16" s="103"/>
      <c r="AD16" s="103"/>
      <c r="AE16" s="90"/>
      <c r="AF16" s="42"/>
      <c r="AG16" s="8"/>
      <c r="AH16" s="8"/>
      <c r="AI16" s="8"/>
      <c r="AJ16" s="8"/>
      <c r="AK16" s="90"/>
      <c r="AL16" s="8"/>
      <c r="AM16" s="90"/>
      <c r="AN16" s="8"/>
      <c r="AO16" s="90"/>
    </row>
    <row r="17" spans="1:41" ht="14.4" customHeight="1">
      <c r="A17" s="104" t="s">
        <v>176</v>
      </c>
      <c r="B17" s="104"/>
      <c r="C17" s="103"/>
      <c r="D17" s="42"/>
      <c r="E17" s="103"/>
      <c r="F17" s="42"/>
      <c r="G17" s="8"/>
      <c r="H17" s="42"/>
      <c r="I17" s="103"/>
      <c r="J17" s="42"/>
      <c r="K17" s="103"/>
      <c r="L17" s="42"/>
      <c r="M17" s="103"/>
      <c r="N17" s="42"/>
      <c r="O17" s="103"/>
      <c r="P17" s="42"/>
      <c r="Q17" s="103"/>
      <c r="R17" s="42"/>
      <c r="U17" s="90"/>
      <c r="V17" s="42"/>
      <c r="W17" s="103"/>
      <c r="X17" s="42"/>
      <c r="Y17" s="103"/>
      <c r="Z17" s="42"/>
      <c r="AA17" s="42"/>
      <c r="AB17" s="42"/>
      <c r="AC17" s="103"/>
      <c r="AD17" s="103"/>
      <c r="AE17" s="90"/>
      <c r="AF17" s="42"/>
      <c r="AG17" s="8"/>
      <c r="AH17" s="8"/>
      <c r="AI17" s="8"/>
      <c r="AJ17" s="8"/>
      <c r="AK17" s="90"/>
      <c r="AL17" s="8"/>
      <c r="AM17" s="90"/>
      <c r="AN17" s="8"/>
      <c r="AO17" s="90"/>
    </row>
    <row r="18" spans="1:41" ht="14" customHeight="1">
      <c r="A18" s="99" t="s">
        <v>177</v>
      </c>
      <c r="B18" s="101"/>
      <c r="C18" s="137">
        <v>0</v>
      </c>
      <c r="D18" s="83"/>
      <c r="E18" s="137">
        <v>0</v>
      </c>
      <c r="F18" s="83"/>
      <c r="G18" s="137">
        <v>0</v>
      </c>
      <c r="H18" s="27"/>
      <c r="I18" s="137">
        <v>0</v>
      </c>
      <c r="J18" s="27"/>
      <c r="K18" s="137">
        <v>0</v>
      </c>
      <c r="L18" s="27"/>
      <c r="M18" s="137">
        <v>0</v>
      </c>
      <c r="N18" s="27"/>
      <c r="O18" s="137">
        <v>0</v>
      </c>
      <c r="Q18" s="137">
        <v>-2762303</v>
      </c>
      <c r="S18" s="137">
        <v>0</v>
      </c>
      <c r="T18" s="105"/>
      <c r="U18" s="137">
        <v>0</v>
      </c>
      <c r="W18" s="137">
        <v>0</v>
      </c>
      <c r="X18" s="82"/>
      <c r="Y18" s="137">
        <v>0</v>
      </c>
      <c r="Z18" s="82"/>
      <c r="AA18" s="137">
        <v>0</v>
      </c>
      <c r="AB18" s="82"/>
      <c r="AC18" s="137">
        <v>0</v>
      </c>
      <c r="AD18" s="82"/>
      <c r="AE18" s="166">
        <v>0</v>
      </c>
      <c r="AF18" s="197"/>
      <c r="AG18" s="166">
        <f>SUM(C18:S18,AE18)</f>
        <v>-2762303</v>
      </c>
      <c r="AH18" s="82"/>
      <c r="AI18" s="166">
        <v>0</v>
      </c>
      <c r="AJ18" s="105"/>
      <c r="AK18" s="137">
        <f t="shared" ref="AK18:AK21" si="0">SUM(AG18:AI18)</f>
        <v>-2762303</v>
      </c>
      <c r="AL18" s="105"/>
      <c r="AM18" s="137">
        <v>-755214</v>
      </c>
      <c r="AN18" s="105"/>
      <c r="AO18" s="166">
        <f>SUM(AK18:AM18)</f>
        <v>-3517517</v>
      </c>
    </row>
    <row r="19" spans="1:41" ht="14" customHeight="1">
      <c r="A19" s="99" t="s">
        <v>178</v>
      </c>
      <c r="B19" s="39">
        <v>18</v>
      </c>
      <c r="C19" s="137">
        <v>0</v>
      </c>
      <c r="D19" s="83"/>
      <c r="E19" s="137">
        <v>0</v>
      </c>
      <c r="F19" s="83"/>
      <c r="G19" s="137">
        <v>0</v>
      </c>
      <c r="H19" s="27"/>
      <c r="I19" s="137">
        <v>0</v>
      </c>
      <c r="J19" s="27"/>
      <c r="K19" s="137">
        <v>0</v>
      </c>
      <c r="L19" s="27"/>
      <c r="M19" s="137">
        <v>0</v>
      </c>
      <c r="N19" s="27"/>
      <c r="O19" s="137">
        <v>2692197</v>
      </c>
      <c r="Q19" s="137">
        <v>-2692197</v>
      </c>
      <c r="S19" s="137">
        <v>-3225147</v>
      </c>
      <c r="T19" s="105"/>
      <c r="U19" s="137">
        <v>0</v>
      </c>
      <c r="W19" s="137">
        <v>0</v>
      </c>
      <c r="X19" s="82"/>
      <c r="Y19" s="137">
        <v>0</v>
      </c>
      <c r="Z19" s="82"/>
      <c r="AA19" s="137">
        <v>0</v>
      </c>
      <c r="AB19" s="82"/>
      <c r="AC19" s="137">
        <v>0</v>
      </c>
      <c r="AD19" s="82"/>
      <c r="AE19" s="166">
        <v>0</v>
      </c>
      <c r="AF19" s="197"/>
      <c r="AG19" s="166">
        <f>SUM(C19:S19,AE19)</f>
        <v>-3225147</v>
      </c>
      <c r="AH19" s="82"/>
      <c r="AI19" s="166">
        <v>0</v>
      </c>
      <c r="AJ19" s="105"/>
      <c r="AK19" s="137">
        <f t="shared" si="0"/>
        <v>-3225147</v>
      </c>
      <c r="AL19" s="105"/>
      <c r="AM19" s="137">
        <v>0</v>
      </c>
      <c r="AN19" s="105"/>
      <c r="AO19" s="166">
        <f>SUM(AK19:AM19)</f>
        <v>-3225147</v>
      </c>
    </row>
    <row r="20" spans="1:41" ht="14" customHeight="1">
      <c r="A20" s="99" t="s">
        <v>361</v>
      </c>
      <c r="B20" s="39"/>
      <c r="C20" s="137"/>
      <c r="D20" s="83"/>
      <c r="E20" s="137"/>
      <c r="F20" s="83"/>
      <c r="G20" s="137"/>
      <c r="H20" s="27"/>
      <c r="I20" s="137"/>
      <c r="J20" s="27"/>
      <c r="K20" s="137"/>
      <c r="L20" s="27"/>
      <c r="M20" s="137"/>
      <c r="N20" s="27"/>
      <c r="O20" s="137"/>
      <c r="Q20" s="137"/>
      <c r="S20" s="137"/>
      <c r="T20" s="105"/>
      <c r="U20" s="137"/>
      <c r="W20" s="137"/>
      <c r="X20" s="82"/>
      <c r="Y20" s="137"/>
      <c r="Z20" s="82"/>
      <c r="AA20" s="137"/>
      <c r="AB20" s="82"/>
      <c r="AC20" s="137"/>
      <c r="AD20" s="82"/>
      <c r="AE20" s="166"/>
      <c r="AF20" s="197"/>
      <c r="AG20" s="166"/>
      <c r="AH20" s="82"/>
      <c r="AI20" s="166"/>
      <c r="AJ20" s="105"/>
      <c r="AK20" s="137"/>
      <c r="AL20" s="105"/>
      <c r="AM20" s="137"/>
      <c r="AN20" s="105"/>
      <c r="AO20" s="166"/>
    </row>
    <row r="21" spans="1:41" ht="14" customHeight="1">
      <c r="A21" s="99" t="s">
        <v>362</v>
      </c>
      <c r="B21" s="39">
        <v>18</v>
      </c>
      <c r="C21" s="107">
        <v>-197673</v>
      </c>
      <c r="D21" s="108"/>
      <c r="E21" s="107">
        <v>-1294884</v>
      </c>
      <c r="F21" s="108"/>
      <c r="G21" s="107">
        <v>0</v>
      </c>
      <c r="H21" s="108"/>
      <c r="I21" s="107">
        <v>0</v>
      </c>
      <c r="J21" s="108"/>
      <c r="K21" s="107">
        <v>0</v>
      </c>
      <c r="L21" s="108"/>
      <c r="M21" s="107">
        <v>0</v>
      </c>
      <c r="N21" s="108"/>
      <c r="O21" s="107">
        <v>-6088210</v>
      </c>
      <c r="P21" s="108"/>
      <c r="Q21" s="107">
        <v>1492557</v>
      </c>
      <c r="R21" s="108"/>
      <c r="S21" s="107">
        <v>6088210</v>
      </c>
      <c r="T21" s="108"/>
      <c r="U21" s="107">
        <v>0</v>
      </c>
      <c r="V21" s="108"/>
      <c r="W21" s="107">
        <v>0</v>
      </c>
      <c r="X21" s="108"/>
      <c r="Y21" s="107">
        <v>0</v>
      </c>
      <c r="Z21" s="108"/>
      <c r="AA21" s="107">
        <v>0</v>
      </c>
      <c r="AB21" s="108"/>
      <c r="AC21" s="107">
        <v>0</v>
      </c>
      <c r="AD21" s="108"/>
      <c r="AE21" s="167">
        <v>0</v>
      </c>
      <c r="AF21" s="108"/>
      <c r="AG21" s="167">
        <f>SUM(C21:S21,AE21)</f>
        <v>0</v>
      </c>
      <c r="AH21" s="108"/>
      <c r="AI21" s="167">
        <v>0</v>
      </c>
      <c r="AJ21" s="108"/>
      <c r="AK21" s="168">
        <f t="shared" si="0"/>
        <v>0</v>
      </c>
      <c r="AL21" s="108"/>
      <c r="AM21" s="138">
        <v>0</v>
      </c>
      <c r="AN21" s="108"/>
      <c r="AO21" s="167">
        <f>SUM(AK21:AM21)</f>
        <v>0</v>
      </c>
    </row>
    <row r="22" spans="1:41" ht="14.4" customHeight="1">
      <c r="A22" s="104" t="s">
        <v>179</v>
      </c>
      <c r="B22" s="104"/>
      <c r="C22" s="109">
        <f>SUM(C18:C21)</f>
        <v>-197673</v>
      </c>
      <c r="D22" s="90"/>
      <c r="E22" s="109">
        <f>SUM(E18:E21)</f>
        <v>-1294884</v>
      </c>
      <c r="F22" s="90"/>
      <c r="G22" s="109">
        <f>SUM(G18:G21)</f>
        <v>0</v>
      </c>
      <c r="H22" s="90"/>
      <c r="I22" s="109">
        <f>SUM(I18:I21)</f>
        <v>0</v>
      </c>
      <c r="J22" s="90"/>
      <c r="K22" s="109">
        <f>SUM(K18:K21)</f>
        <v>0</v>
      </c>
      <c r="L22" s="90"/>
      <c r="M22" s="109">
        <f>SUM(M18:M21)</f>
        <v>0</v>
      </c>
      <c r="N22" s="90"/>
      <c r="O22" s="109">
        <f>SUM(O18:O21)</f>
        <v>-3396013</v>
      </c>
      <c r="P22" s="90"/>
      <c r="Q22" s="109">
        <f>SUM(Q18:Q21)</f>
        <v>-3961943</v>
      </c>
      <c r="R22" s="90"/>
      <c r="S22" s="109">
        <f>SUM(S18:S21)</f>
        <v>2863063</v>
      </c>
      <c r="T22" s="8"/>
      <c r="U22" s="109">
        <f>SUM(U18:U21)</f>
        <v>0</v>
      </c>
      <c r="V22" s="90"/>
      <c r="W22" s="109">
        <f>SUM(W18:W21)</f>
        <v>0</v>
      </c>
      <c r="X22" s="90"/>
      <c r="Y22" s="109">
        <f>SUM(Y18:Y21)</f>
        <v>0</v>
      </c>
      <c r="Z22" s="90"/>
      <c r="AA22" s="109">
        <f>SUM(AA18:AA21)</f>
        <v>0</v>
      </c>
      <c r="AB22" s="90"/>
      <c r="AC22" s="109">
        <f>SUM(AC18:AC21)</f>
        <v>0</v>
      </c>
      <c r="AD22" s="90"/>
      <c r="AE22" s="109">
        <f>SUM(AE18:AE21)</f>
        <v>0</v>
      </c>
      <c r="AF22" s="90"/>
      <c r="AG22" s="109">
        <f>SUM(AG18:AG21)</f>
        <v>-5987450</v>
      </c>
      <c r="AH22" s="88"/>
      <c r="AI22" s="109">
        <f>SUM(AI18:AI21)</f>
        <v>0</v>
      </c>
      <c r="AJ22" s="88"/>
      <c r="AK22" s="109">
        <f>SUM(AK18:AK21)</f>
        <v>-5987450</v>
      </c>
      <c r="AL22" s="88"/>
      <c r="AM22" s="109">
        <f>SUM(AM18:AM21)</f>
        <v>-755214</v>
      </c>
      <c r="AN22" s="88"/>
      <c r="AO22" s="109">
        <f>SUM(AO18:AO21)</f>
        <v>-6742664</v>
      </c>
    </row>
    <row r="23" spans="1:41" ht="14.4" customHeight="1">
      <c r="A23" s="104" t="s">
        <v>180</v>
      </c>
      <c r="C23" s="111"/>
      <c r="D23" s="90"/>
      <c r="E23" s="111"/>
      <c r="F23" s="90"/>
      <c r="G23" s="111"/>
      <c r="H23" s="90"/>
      <c r="I23" s="111"/>
      <c r="J23" s="90"/>
      <c r="K23" s="111"/>
      <c r="L23" s="90"/>
      <c r="M23" s="111"/>
      <c r="N23" s="90"/>
      <c r="O23" s="111"/>
      <c r="P23" s="90"/>
      <c r="Q23" s="111"/>
      <c r="R23" s="90"/>
      <c r="U23" s="111"/>
      <c r="V23" s="90"/>
      <c r="W23" s="111"/>
      <c r="X23" s="90"/>
      <c r="Y23" s="111"/>
      <c r="Z23" s="90"/>
      <c r="AA23" s="90"/>
      <c r="AB23" s="90"/>
      <c r="AC23" s="111"/>
      <c r="AD23" s="111"/>
      <c r="AE23" s="111"/>
      <c r="AF23" s="90"/>
      <c r="AG23" s="111"/>
      <c r="AH23" s="88"/>
      <c r="AI23" s="38"/>
      <c r="AJ23" s="88"/>
      <c r="AK23" s="111"/>
      <c r="AL23" s="88"/>
      <c r="AM23" s="111"/>
      <c r="AN23" s="88"/>
      <c r="AO23" s="90"/>
    </row>
    <row r="24" spans="1:41" ht="14.4" customHeight="1">
      <c r="A24" s="104" t="s">
        <v>338</v>
      </c>
      <c r="B24" s="39"/>
      <c r="C24" s="111"/>
      <c r="D24" s="90"/>
      <c r="E24" s="111"/>
      <c r="F24" s="90"/>
      <c r="G24" s="111"/>
      <c r="H24" s="90"/>
      <c r="I24" s="111"/>
      <c r="J24" s="90"/>
      <c r="K24" s="111"/>
      <c r="L24" s="90"/>
      <c r="M24" s="111"/>
      <c r="N24" s="90"/>
      <c r="O24" s="111"/>
      <c r="P24" s="90"/>
      <c r="Q24" s="111"/>
      <c r="R24" s="90"/>
      <c r="U24" s="111"/>
      <c r="V24" s="90"/>
      <c r="W24" s="111"/>
      <c r="X24" s="90"/>
      <c r="Y24" s="111"/>
      <c r="Z24" s="90"/>
      <c r="AA24" s="90"/>
      <c r="AB24" s="90"/>
      <c r="AC24" s="111"/>
      <c r="AD24" s="111"/>
      <c r="AE24" s="111"/>
      <c r="AF24" s="90"/>
      <c r="AG24" s="111"/>
      <c r="AH24" s="88"/>
      <c r="AI24" s="88"/>
      <c r="AJ24" s="88"/>
      <c r="AK24" s="111"/>
      <c r="AL24" s="88"/>
      <c r="AM24" s="111"/>
      <c r="AN24" s="88"/>
      <c r="AO24" s="90"/>
    </row>
    <row r="25" spans="1:41" ht="13.75" customHeight="1">
      <c r="A25" s="99" t="s">
        <v>182</v>
      </c>
      <c r="C25" s="27"/>
      <c r="D25" s="83"/>
      <c r="E25" s="27"/>
      <c r="F25" s="83"/>
      <c r="G25" s="27"/>
      <c r="H25" s="83"/>
      <c r="I25" s="27"/>
      <c r="J25" s="83"/>
      <c r="K25" s="27"/>
      <c r="L25" s="83"/>
      <c r="M25" s="27"/>
      <c r="N25" s="83"/>
      <c r="O25" s="27"/>
      <c r="P25" s="83"/>
      <c r="Q25" s="27"/>
      <c r="R25" s="83"/>
      <c r="U25" s="27"/>
      <c r="V25" s="83"/>
      <c r="W25" s="27"/>
      <c r="X25" s="83"/>
      <c r="Y25" s="27"/>
      <c r="Z25" s="83"/>
      <c r="AA25" s="83"/>
      <c r="AB25" s="83"/>
      <c r="AC25" s="27"/>
      <c r="AD25" s="27"/>
      <c r="AE25" s="27"/>
      <c r="AF25" s="83"/>
      <c r="AG25" s="27"/>
      <c r="AH25" s="105"/>
      <c r="AI25" s="105"/>
      <c r="AJ25" s="105"/>
      <c r="AK25" s="27"/>
      <c r="AL25" s="105"/>
      <c r="AM25" s="27"/>
      <c r="AN25" s="105"/>
      <c r="AO25" s="83"/>
    </row>
    <row r="26" spans="1:41" ht="13.75" customHeight="1">
      <c r="A26" s="99" t="s">
        <v>183</v>
      </c>
      <c r="B26" s="39"/>
      <c r="C26" s="20">
        <v>0</v>
      </c>
      <c r="D26" s="83"/>
      <c r="E26" s="20">
        <v>0</v>
      </c>
      <c r="F26" s="83"/>
      <c r="G26" s="20">
        <v>0</v>
      </c>
      <c r="H26" s="83"/>
      <c r="I26" s="20">
        <v>-59261</v>
      </c>
      <c r="J26" s="83"/>
      <c r="K26" s="20">
        <v>0</v>
      </c>
      <c r="L26" s="83"/>
      <c r="M26" s="20">
        <v>0</v>
      </c>
      <c r="N26" s="83"/>
      <c r="O26" s="20">
        <v>0</v>
      </c>
      <c r="P26" s="83"/>
      <c r="Q26" s="20">
        <v>-787</v>
      </c>
      <c r="R26" s="83"/>
      <c r="S26" s="20">
        <v>0</v>
      </c>
      <c r="U26" s="20">
        <v>0</v>
      </c>
      <c r="V26" s="83"/>
      <c r="W26" s="20">
        <v>0</v>
      </c>
      <c r="X26" s="83"/>
      <c r="Y26" s="20">
        <v>0</v>
      </c>
      <c r="Z26" s="83"/>
      <c r="AA26" s="20">
        <v>0</v>
      </c>
      <c r="AB26" s="83"/>
      <c r="AC26" s="20">
        <v>254</v>
      </c>
      <c r="AD26" s="27"/>
      <c r="AE26" s="20">
        <f>SUM(U26:AC26)</f>
        <v>254</v>
      </c>
      <c r="AF26" s="83"/>
      <c r="AG26" s="20">
        <f>SUM(C26:S26,AE26)</f>
        <v>-59794</v>
      </c>
      <c r="AH26" s="105"/>
      <c r="AI26" s="20">
        <v>0</v>
      </c>
      <c r="AJ26" s="105"/>
      <c r="AK26" s="20">
        <f>SUM(AG26:AI26)</f>
        <v>-59794</v>
      </c>
      <c r="AL26" s="105"/>
      <c r="AM26" s="20">
        <v>59789</v>
      </c>
      <c r="AN26" s="105"/>
      <c r="AO26" s="20">
        <f>SUM(AK26:AM26)</f>
        <v>-5</v>
      </c>
    </row>
    <row r="27" spans="1:41" ht="13.75" customHeight="1">
      <c r="A27" s="99" t="s">
        <v>339</v>
      </c>
      <c r="B27" s="101"/>
      <c r="C27" s="20">
        <v>0</v>
      </c>
      <c r="D27" s="83"/>
      <c r="E27" s="20">
        <v>0</v>
      </c>
      <c r="F27" s="83"/>
      <c r="G27" s="20">
        <v>73474</v>
      </c>
      <c r="H27" s="83"/>
      <c r="I27" s="20">
        <v>6557</v>
      </c>
      <c r="J27" s="83"/>
      <c r="K27" s="20">
        <v>0</v>
      </c>
      <c r="L27" s="83"/>
      <c r="M27" s="20">
        <v>0</v>
      </c>
      <c r="N27" s="83"/>
      <c r="O27" s="20">
        <v>0</v>
      </c>
      <c r="P27" s="83"/>
      <c r="Q27" s="20">
        <v>-948800</v>
      </c>
      <c r="R27" s="83"/>
      <c r="S27" s="20">
        <v>0</v>
      </c>
      <c r="U27" s="20">
        <v>0</v>
      </c>
      <c r="V27" s="83"/>
      <c r="W27" s="20">
        <v>0</v>
      </c>
      <c r="X27" s="83"/>
      <c r="Y27" s="20">
        <v>0</v>
      </c>
      <c r="Z27" s="83"/>
      <c r="AA27" s="20">
        <v>0</v>
      </c>
      <c r="AB27" s="83"/>
      <c r="AC27" s="20">
        <v>0</v>
      </c>
      <c r="AD27" s="27"/>
      <c r="AE27" s="20">
        <f t="shared" ref="AE27:AE31" si="1">SUM(U27:AC27)</f>
        <v>0</v>
      </c>
      <c r="AF27" s="83"/>
      <c r="AG27" s="20">
        <f>SUM(C27:S27,AE27)</f>
        <v>-868769</v>
      </c>
      <c r="AH27" s="105"/>
      <c r="AI27" s="20">
        <v>0</v>
      </c>
      <c r="AJ27" s="105"/>
      <c r="AK27" s="20">
        <f t="shared" ref="AK27:AK30" si="2">SUM(AG27:AI27)</f>
        <v>-868769</v>
      </c>
      <c r="AL27" s="105"/>
      <c r="AM27" s="20">
        <v>0</v>
      </c>
      <c r="AN27" s="105"/>
      <c r="AO27" s="20">
        <f t="shared" ref="AO27:AO31" si="3">SUM(AK27:AM27)</f>
        <v>-868769</v>
      </c>
    </row>
    <row r="28" spans="1:41" ht="13.75" customHeight="1">
      <c r="A28" s="99" t="s">
        <v>185</v>
      </c>
      <c r="B28" s="101"/>
      <c r="C28" s="20">
        <v>0</v>
      </c>
      <c r="D28" s="83"/>
      <c r="E28" s="20">
        <v>0</v>
      </c>
      <c r="F28" s="83"/>
      <c r="G28" s="20">
        <v>0</v>
      </c>
      <c r="H28" s="83"/>
      <c r="I28" s="20">
        <v>0</v>
      </c>
      <c r="J28" s="83"/>
      <c r="K28" s="20">
        <v>0</v>
      </c>
      <c r="L28" s="83"/>
      <c r="M28" s="20">
        <v>0</v>
      </c>
      <c r="N28" s="83"/>
      <c r="O28" s="20">
        <v>0</v>
      </c>
      <c r="P28" s="83"/>
      <c r="Q28" s="20">
        <v>0</v>
      </c>
      <c r="R28" s="83"/>
      <c r="S28" s="20">
        <v>0</v>
      </c>
      <c r="U28" s="20">
        <v>0</v>
      </c>
      <c r="V28" s="83"/>
      <c r="W28" s="20">
        <v>0</v>
      </c>
      <c r="X28" s="83"/>
      <c r="Y28" s="20">
        <v>0</v>
      </c>
      <c r="Z28" s="83"/>
      <c r="AA28" s="20">
        <v>0</v>
      </c>
      <c r="AB28" s="83"/>
      <c r="AC28" s="20">
        <v>0</v>
      </c>
      <c r="AD28" s="27"/>
      <c r="AE28" s="20">
        <f t="shared" si="1"/>
        <v>0</v>
      </c>
      <c r="AF28" s="83"/>
      <c r="AG28" s="20">
        <f>SUM(C28:S28,AE28)</f>
        <v>0</v>
      </c>
      <c r="AH28" s="105"/>
      <c r="AI28" s="20">
        <v>0</v>
      </c>
      <c r="AJ28" s="105"/>
      <c r="AK28" s="20">
        <f t="shared" si="2"/>
        <v>0</v>
      </c>
      <c r="AL28" s="105"/>
      <c r="AM28" s="20">
        <v>200679</v>
      </c>
      <c r="AN28" s="105"/>
      <c r="AO28" s="20">
        <f t="shared" si="3"/>
        <v>200679</v>
      </c>
    </row>
    <row r="29" spans="1:41" ht="13.75" customHeight="1">
      <c r="A29" s="99" t="s">
        <v>186</v>
      </c>
      <c r="B29" s="39"/>
      <c r="C29" s="20"/>
      <c r="D29" s="108"/>
      <c r="E29" s="20"/>
      <c r="F29" s="108"/>
      <c r="G29" s="20"/>
      <c r="H29" s="108"/>
      <c r="I29" s="20"/>
      <c r="J29" s="108"/>
      <c r="K29" s="20"/>
      <c r="L29" s="108"/>
      <c r="M29" s="20"/>
      <c r="N29" s="108"/>
      <c r="O29" s="20"/>
      <c r="P29" s="108"/>
      <c r="Q29" s="20"/>
      <c r="R29" s="108"/>
      <c r="S29" s="20"/>
      <c r="T29" s="108"/>
      <c r="U29" s="20"/>
      <c r="V29" s="108"/>
      <c r="W29" s="20"/>
      <c r="X29" s="108"/>
      <c r="Y29" s="20"/>
      <c r="Z29" s="108"/>
      <c r="AA29" s="20"/>
      <c r="AB29" s="108"/>
      <c r="AC29" s="20"/>
      <c r="AD29" s="108"/>
      <c r="AE29" s="20"/>
      <c r="AF29" s="108"/>
      <c r="AG29" s="20"/>
      <c r="AH29" s="108"/>
      <c r="AI29" s="20"/>
      <c r="AJ29" s="108"/>
      <c r="AK29" s="20"/>
      <c r="AL29" s="108"/>
      <c r="AM29" s="139"/>
      <c r="AN29" s="108"/>
      <c r="AO29" s="20"/>
    </row>
    <row r="30" spans="1:41" ht="13.75" customHeight="1">
      <c r="A30" s="99" t="s">
        <v>187</v>
      </c>
      <c r="B30" s="39"/>
      <c r="C30" s="20">
        <v>0</v>
      </c>
      <c r="E30" s="20">
        <v>0</v>
      </c>
      <c r="G30" s="20">
        <v>0</v>
      </c>
      <c r="I30" s="20">
        <v>0</v>
      </c>
      <c r="K30" s="20">
        <v>0</v>
      </c>
      <c r="M30" s="20">
        <v>0</v>
      </c>
      <c r="O30" s="20">
        <v>0</v>
      </c>
      <c r="Q30" s="20">
        <v>0</v>
      </c>
      <c r="S30" s="20">
        <v>0</v>
      </c>
      <c r="U30" s="20">
        <v>0</v>
      </c>
      <c r="W30" s="20">
        <v>0</v>
      </c>
      <c r="Y30" s="20">
        <v>0</v>
      </c>
      <c r="AA30" s="20">
        <v>0</v>
      </c>
      <c r="AC30" s="20">
        <v>0</v>
      </c>
      <c r="AE30" s="20">
        <f t="shared" si="1"/>
        <v>0</v>
      </c>
      <c r="AG30" s="20">
        <f>SUM(C30:S30,AE30)</f>
        <v>0</v>
      </c>
      <c r="AI30" s="20">
        <v>0</v>
      </c>
      <c r="AK30" s="20">
        <f t="shared" si="2"/>
        <v>0</v>
      </c>
      <c r="AM30" s="139">
        <v>11840</v>
      </c>
      <c r="AO30" s="20">
        <f t="shared" si="3"/>
        <v>11840</v>
      </c>
    </row>
    <row r="31" spans="1:41" ht="13.75" customHeight="1">
      <c r="A31" s="99" t="s">
        <v>352</v>
      </c>
      <c r="B31" s="39"/>
      <c r="C31" s="107">
        <v>0</v>
      </c>
      <c r="D31" s="108"/>
      <c r="E31" s="107">
        <v>0</v>
      </c>
      <c r="F31" s="108"/>
      <c r="G31" s="107">
        <v>0</v>
      </c>
      <c r="H31" s="108"/>
      <c r="I31" s="107">
        <v>765522</v>
      </c>
      <c r="J31" s="108"/>
      <c r="K31" s="107">
        <v>0</v>
      </c>
      <c r="L31" s="108"/>
      <c r="M31" s="107">
        <v>0</v>
      </c>
      <c r="N31" s="108"/>
      <c r="O31" s="107">
        <v>0</v>
      </c>
      <c r="P31" s="108"/>
      <c r="Q31" s="107">
        <v>-765522</v>
      </c>
      <c r="R31" s="108"/>
      <c r="S31" s="107">
        <v>0</v>
      </c>
      <c r="T31" s="108"/>
      <c r="U31" s="107">
        <v>0</v>
      </c>
      <c r="V31" s="108"/>
      <c r="W31" s="107">
        <v>0</v>
      </c>
      <c r="X31" s="108"/>
      <c r="Y31" s="107">
        <v>0</v>
      </c>
      <c r="Z31" s="108"/>
      <c r="AA31" s="107">
        <v>0</v>
      </c>
      <c r="AB31" s="108"/>
      <c r="AC31" s="107">
        <v>0</v>
      </c>
      <c r="AD31" s="108"/>
      <c r="AE31" s="107">
        <f t="shared" si="1"/>
        <v>0</v>
      </c>
      <c r="AF31" s="108"/>
      <c r="AG31" s="107">
        <f>SUM(C31:S31,AE31)</f>
        <v>0</v>
      </c>
      <c r="AH31" s="108"/>
      <c r="AI31" s="107">
        <v>0</v>
      </c>
      <c r="AJ31" s="108"/>
      <c r="AK31" s="107">
        <f>SUM(AG31:AI31)</f>
        <v>0</v>
      </c>
      <c r="AL31" s="108"/>
      <c r="AM31" s="138">
        <v>-2901</v>
      </c>
      <c r="AN31" s="108"/>
      <c r="AO31" s="16">
        <f t="shared" si="3"/>
        <v>-2901</v>
      </c>
    </row>
    <row r="32" spans="1:41" ht="14.4" customHeight="1">
      <c r="A32" s="104" t="s">
        <v>188</v>
      </c>
      <c r="B32" s="8"/>
      <c r="C32" s="111"/>
      <c r="D32" s="90"/>
      <c r="E32" s="111"/>
      <c r="F32" s="90"/>
      <c r="G32" s="111"/>
      <c r="H32" s="90"/>
      <c r="I32" s="111"/>
      <c r="J32" s="90"/>
      <c r="K32" s="111"/>
      <c r="L32" s="90"/>
      <c r="M32" s="111"/>
      <c r="N32" s="90"/>
      <c r="O32" s="111"/>
      <c r="P32" s="90"/>
      <c r="Q32" s="111"/>
      <c r="R32" s="90"/>
      <c r="U32" s="111"/>
      <c r="V32" s="90"/>
      <c r="W32" s="111"/>
      <c r="X32" s="90"/>
      <c r="Y32" s="111"/>
      <c r="Z32" s="90"/>
      <c r="AA32" s="90"/>
      <c r="AB32" s="90"/>
      <c r="AC32" s="111"/>
      <c r="AD32" s="111"/>
      <c r="AE32" s="111"/>
      <c r="AF32" s="90"/>
      <c r="AG32" s="111"/>
      <c r="AH32" s="88"/>
      <c r="AI32" s="111"/>
      <c r="AJ32" s="88"/>
      <c r="AK32" s="111"/>
      <c r="AL32" s="88"/>
      <c r="AM32" s="111"/>
      <c r="AN32" s="88"/>
      <c r="AO32" s="90"/>
    </row>
    <row r="33" spans="1:41" ht="14.4" customHeight="1">
      <c r="A33" s="104" t="s">
        <v>338</v>
      </c>
      <c r="B33" s="8"/>
      <c r="C33" s="109">
        <f>SUM(C26:C31)</f>
        <v>0</v>
      </c>
      <c r="D33" s="90"/>
      <c r="E33" s="109">
        <f>SUM(E26:E31)</f>
        <v>0</v>
      </c>
      <c r="F33" s="90"/>
      <c r="G33" s="109">
        <f>SUM(G26:G31)</f>
        <v>73474</v>
      </c>
      <c r="H33" s="90"/>
      <c r="I33" s="109">
        <f>SUM(I26:I31)</f>
        <v>712818</v>
      </c>
      <c r="J33" s="90"/>
      <c r="K33" s="109">
        <f>SUM(K26:K31)</f>
        <v>0</v>
      </c>
      <c r="L33" s="90"/>
      <c r="M33" s="109">
        <f>SUM(M26:M31)</f>
        <v>0</v>
      </c>
      <c r="N33" s="90"/>
      <c r="O33" s="109">
        <f>SUM(O26:O31)</f>
        <v>0</v>
      </c>
      <c r="P33" s="90"/>
      <c r="Q33" s="109">
        <f>SUM(Q26:Q31)</f>
        <v>-1715109</v>
      </c>
      <c r="R33" s="90"/>
      <c r="S33" s="109">
        <f>SUM(S26:S31)</f>
        <v>0</v>
      </c>
      <c r="T33" s="8"/>
      <c r="U33" s="109">
        <f>SUM(U26:U31)</f>
        <v>0</v>
      </c>
      <c r="V33" s="90"/>
      <c r="W33" s="109">
        <f>SUM(W26:W31)</f>
        <v>0</v>
      </c>
      <c r="X33" s="90"/>
      <c r="Y33" s="109">
        <f>SUM(Y26:Y31)</f>
        <v>0</v>
      </c>
      <c r="Z33" s="90"/>
      <c r="AA33" s="109">
        <f>SUM(AA26:AA31)</f>
        <v>0</v>
      </c>
      <c r="AB33" s="90"/>
      <c r="AC33" s="109">
        <f>SUM(AC26:AC31)</f>
        <v>254</v>
      </c>
      <c r="AD33" s="111"/>
      <c r="AE33" s="109">
        <f>SUM(AE26:AE31)</f>
        <v>254</v>
      </c>
      <c r="AF33" s="90"/>
      <c r="AG33" s="109">
        <f>SUM(AG26:AG31)</f>
        <v>-928563</v>
      </c>
      <c r="AH33" s="88"/>
      <c r="AI33" s="109">
        <f>SUM(AI26:AI31)</f>
        <v>0</v>
      </c>
      <c r="AJ33" s="88"/>
      <c r="AK33" s="109">
        <f>SUM(AK26:AK31)</f>
        <v>-928563</v>
      </c>
      <c r="AL33" s="88"/>
      <c r="AM33" s="109">
        <f>SUM(AM26:AM31)</f>
        <v>269407</v>
      </c>
      <c r="AN33" s="88"/>
      <c r="AO33" s="109">
        <f>SUM(AO26:AO31)</f>
        <v>-659156</v>
      </c>
    </row>
    <row r="34" spans="1:41" ht="14.4" customHeight="1">
      <c r="A34" s="8" t="s">
        <v>189</v>
      </c>
      <c r="B34" s="8"/>
      <c r="C34" s="112"/>
      <c r="D34" s="42"/>
      <c r="E34" s="112"/>
      <c r="F34" s="42"/>
      <c r="G34" s="112"/>
      <c r="H34" s="42"/>
      <c r="I34" s="112"/>
      <c r="J34" s="42"/>
      <c r="K34" s="112"/>
      <c r="L34" s="42"/>
      <c r="M34" s="112"/>
      <c r="N34" s="42"/>
      <c r="O34" s="112"/>
      <c r="P34" s="88"/>
      <c r="Q34" s="112"/>
      <c r="R34" s="88"/>
      <c r="S34" s="112"/>
      <c r="T34" s="8"/>
      <c r="U34" s="112"/>
      <c r="V34" s="42"/>
      <c r="W34" s="112"/>
      <c r="X34" s="42"/>
      <c r="Y34" s="112"/>
      <c r="Z34" s="42"/>
      <c r="AA34" s="42"/>
      <c r="AB34" s="42"/>
      <c r="AC34" s="112"/>
      <c r="AD34" s="112"/>
      <c r="AE34" s="112"/>
      <c r="AF34" s="42"/>
      <c r="AG34" s="112"/>
      <c r="AH34" s="88"/>
      <c r="AI34" s="112"/>
      <c r="AJ34" s="88"/>
      <c r="AK34" s="112"/>
      <c r="AL34" s="88"/>
      <c r="AM34" s="112"/>
      <c r="AN34" s="88"/>
      <c r="AO34" s="90"/>
    </row>
    <row r="35" spans="1:41" ht="14.4" customHeight="1">
      <c r="A35" s="8" t="s">
        <v>190</v>
      </c>
      <c r="B35" s="8"/>
      <c r="C35" s="110">
        <f>SUM(C33,C22)</f>
        <v>-197673</v>
      </c>
      <c r="D35" s="42"/>
      <c r="E35" s="110">
        <f>SUM(E33,E22)</f>
        <v>-1294884</v>
      </c>
      <c r="F35" s="42"/>
      <c r="G35" s="110">
        <f>SUM(G33,G22)</f>
        <v>73474</v>
      </c>
      <c r="H35" s="42"/>
      <c r="I35" s="110">
        <f>SUM(I33,I22)</f>
        <v>712818</v>
      </c>
      <c r="J35" s="42"/>
      <c r="K35" s="110">
        <f>SUM(K33,K22)</f>
        <v>0</v>
      </c>
      <c r="L35" s="42"/>
      <c r="M35" s="110">
        <f>SUM(M33,M22)</f>
        <v>0</v>
      </c>
      <c r="N35" s="42"/>
      <c r="O35" s="110">
        <f>SUM(O33,O22)</f>
        <v>-3396013</v>
      </c>
      <c r="P35" s="88"/>
      <c r="Q35" s="110">
        <f>SUM(Q33,Q22)</f>
        <v>-5677052</v>
      </c>
      <c r="R35" s="88"/>
      <c r="S35" s="110">
        <f>SUM(S33,S22)</f>
        <v>2863063</v>
      </c>
      <c r="T35" s="8"/>
      <c r="U35" s="110">
        <f>SUM(U33,U22)</f>
        <v>0</v>
      </c>
      <c r="V35" s="42"/>
      <c r="W35" s="110">
        <f>SUM(W33,W22)</f>
        <v>0</v>
      </c>
      <c r="X35" s="42"/>
      <c r="Y35" s="110">
        <f>SUM(Y33,Y22)</f>
        <v>0</v>
      </c>
      <c r="Z35" s="42"/>
      <c r="AA35" s="110">
        <f>SUM(AA33,AA22)</f>
        <v>0</v>
      </c>
      <c r="AB35" s="42"/>
      <c r="AC35" s="110">
        <f>SUM(AC33,AC22)</f>
        <v>254</v>
      </c>
      <c r="AD35" s="112"/>
      <c r="AE35" s="110">
        <f>SUM(AE33,AE22)</f>
        <v>254</v>
      </c>
      <c r="AF35" s="42"/>
      <c r="AG35" s="110">
        <f>SUM(AG33,AG22)</f>
        <v>-6916013</v>
      </c>
      <c r="AH35" s="88"/>
      <c r="AI35" s="110">
        <f>SUM(AI33+AI22)</f>
        <v>0</v>
      </c>
      <c r="AJ35" s="88"/>
      <c r="AK35" s="110">
        <f>SUM(AK33+AK22)</f>
        <v>-6916013</v>
      </c>
      <c r="AL35" s="88"/>
      <c r="AM35" s="110">
        <f>SUM(AM33+AM22)</f>
        <v>-485807</v>
      </c>
      <c r="AN35" s="88"/>
      <c r="AO35" s="110">
        <f>SUM(AO33+AO22)</f>
        <v>-7401820</v>
      </c>
    </row>
    <row r="36" spans="1:41" ht="14.4" customHeight="1">
      <c r="A36" s="99" t="s">
        <v>358</v>
      </c>
      <c r="C36" s="38"/>
      <c r="D36" s="42"/>
      <c r="E36" s="38"/>
      <c r="F36" s="42"/>
      <c r="G36" s="38"/>
      <c r="H36" s="42"/>
      <c r="I36" s="38"/>
      <c r="J36" s="42"/>
      <c r="K36" s="38"/>
      <c r="L36" s="42"/>
      <c r="M36" s="38"/>
      <c r="N36" s="42"/>
      <c r="O36" s="38"/>
      <c r="P36" s="88"/>
      <c r="Q36" s="38"/>
      <c r="R36" s="88"/>
      <c r="U36" s="38"/>
      <c r="V36" s="42"/>
      <c r="W36" s="38"/>
      <c r="X36" s="42"/>
      <c r="Y36" s="38"/>
      <c r="Z36" s="42"/>
      <c r="AA36" s="42"/>
      <c r="AB36" s="42"/>
      <c r="AC36" s="38"/>
      <c r="AD36" s="38"/>
      <c r="AE36" s="38"/>
      <c r="AF36" s="42"/>
      <c r="AG36" s="38"/>
      <c r="AH36" s="88"/>
      <c r="AI36" s="38"/>
      <c r="AJ36" s="88"/>
      <c r="AK36" s="38"/>
      <c r="AL36" s="88"/>
      <c r="AM36" s="38"/>
      <c r="AN36" s="88"/>
      <c r="AO36" s="83"/>
    </row>
    <row r="37" spans="1:41" ht="13.75" customHeight="1">
      <c r="A37" s="99" t="s">
        <v>357</v>
      </c>
      <c r="C37" s="20">
        <v>0</v>
      </c>
      <c r="D37" s="83"/>
      <c r="E37" s="20">
        <v>0</v>
      </c>
      <c r="F37" s="83"/>
      <c r="G37" s="20">
        <v>0</v>
      </c>
      <c r="H37" s="83"/>
      <c r="I37" s="20">
        <v>0</v>
      </c>
      <c r="J37" s="83"/>
      <c r="K37" s="20">
        <v>0</v>
      </c>
      <c r="L37" s="83"/>
      <c r="M37" s="20">
        <v>0</v>
      </c>
      <c r="N37" s="83"/>
      <c r="O37" s="20">
        <v>0</v>
      </c>
      <c r="P37" s="83"/>
      <c r="Q37" s="20">
        <v>-5207348</v>
      </c>
      <c r="R37" s="83"/>
      <c r="S37" s="20">
        <v>0</v>
      </c>
      <c r="U37" s="20">
        <v>0</v>
      </c>
      <c r="V37" s="83"/>
      <c r="W37" s="20">
        <v>0</v>
      </c>
      <c r="X37" s="83"/>
      <c r="Y37" s="20">
        <v>0</v>
      </c>
      <c r="Z37" s="83"/>
      <c r="AA37" s="20">
        <v>0</v>
      </c>
      <c r="AB37" s="83"/>
      <c r="AC37" s="20">
        <v>0</v>
      </c>
      <c r="AD37" s="27"/>
      <c r="AE37" s="20">
        <v>0</v>
      </c>
      <c r="AF37" s="83"/>
      <c r="AG37" s="20">
        <f>SUM(C37:S37,AE37)</f>
        <v>-5207348</v>
      </c>
      <c r="AH37" s="105"/>
      <c r="AI37" s="20">
        <v>0</v>
      </c>
      <c r="AJ37" s="105"/>
      <c r="AK37" s="20">
        <f>SUM(AG37:AI37)</f>
        <v>-5207348</v>
      </c>
      <c r="AL37" s="105"/>
      <c r="AM37" s="20">
        <f>'PL 10-13'!E48</f>
        <v>2676455</v>
      </c>
      <c r="AN37" s="105"/>
      <c r="AO37" s="20">
        <f>SUM(AK37:AM37)</f>
        <v>-2530893</v>
      </c>
    </row>
    <row r="38" spans="1:41" ht="13.75" customHeight="1">
      <c r="A38" s="99" t="s">
        <v>193</v>
      </c>
      <c r="B38" s="8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</row>
    <row r="39" spans="1:41" ht="13.75" customHeight="1">
      <c r="A39" s="99" t="s">
        <v>340</v>
      </c>
      <c r="B39" s="39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</row>
    <row r="40" spans="1:41" ht="13.75" customHeight="1">
      <c r="A40" s="99" t="s">
        <v>194</v>
      </c>
      <c r="B40" s="39">
        <v>20</v>
      </c>
      <c r="C40" s="20">
        <v>0</v>
      </c>
      <c r="D40" s="83"/>
      <c r="E40" s="20">
        <v>0</v>
      </c>
      <c r="F40" s="83"/>
      <c r="G40" s="20">
        <v>0</v>
      </c>
      <c r="H40" s="83"/>
      <c r="I40" s="20">
        <v>0</v>
      </c>
      <c r="J40" s="83"/>
      <c r="K40" s="20">
        <v>0</v>
      </c>
      <c r="L40" s="83"/>
      <c r="M40" s="20">
        <v>0</v>
      </c>
      <c r="N40" s="83"/>
      <c r="O40" s="20">
        <v>0</v>
      </c>
      <c r="P40" s="83"/>
      <c r="Q40" s="20">
        <v>-190944</v>
      </c>
      <c r="R40" s="83"/>
      <c r="S40" s="20">
        <v>0</v>
      </c>
      <c r="U40" s="20">
        <v>0</v>
      </c>
      <c r="V40" s="105"/>
      <c r="W40" s="20">
        <v>0</v>
      </c>
      <c r="X40" s="105"/>
      <c r="Y40" s="20">
        <v>0</v>
      </c>
      <c r="Z40" s="105"/>
      <c r="AA40" s="20">
        <v>0</v>
      </c>
      <c r="AB40" s="105"/>
      <c r="AC40" s="20">
        <v>0</v>
      </c>
      <c r="AD40" s="105"/>
      <c r="AE40" s="20">
        <v>0</v>
      </c>
      <c r="AF40" s="105"/>
      <c r="AG40" s="20">
        <f>SUM(C40:S40,AE40)</f>
        <v>-190944</v>
      </c>
      <c r="AH40" s="105"/>
      <c r="AI40" s="20">
        <v>0</v>
      </c>
      <c r="AJ40" s="105"/>
      <c r="AK40" s="20">
        <f>SUM(AG40:AI40)</f>
        <v>-190944</v>
      </c>
      <c r="AL40" s="105"/>
      <c r="AM40" s="20">
        <v>-1180</v>
      </c>
      <c r="AN40" s="105"/>
      <c r="AO40" s="20">
        <f>SUM(AK40:AM40)</f>
        <v>-192124</v>
      </c>
    </row>
    <row r="41" spans="1:41" ht="13.75" customHeight="1">
      <c r="A41" s="99" t="s">
        <v>195</v>
      </c>
      <c r="C41" s="16">
        <v>0</v>
      </c>
      <c r="D41" s="83"/>
      <c r="E41" s="16">
        <v>0</v>
      </c>
      <c r="F41" s="83"/>
      <c r="G41" s="16">
        <v>0</v>
      </c>
      <c r="H41" s="83"/>
      <c r="I41" s="16">
        <v>0</v>
      </c>
      <c r="J41" s="83"/>
      <c r="K41" s="16">
        <v>0</v>
      </c>
      <c r="L41" s="83"/>
      <c r="M41" s="16">
        <v>0</v>
      </c>
      <c r="N41" s="83"/>
      <c r="O41" s="16">
        <v>0</v>
      </c>
      <c r="P41" s="83"/>
      <c r="Q41" s="16">
        <v>0</v>
      </c>
      <c r="R41" s="83"/>
      <c r="S41" s="16">
        <v>0</v>
      </c>
      <c r="U41" s="16">
        <v>1388111</v>
      </c>
      <c r="V41" s="83"/>
      <c r="W41" s="16">
        <v>-1304078</v>
      </c>
      <c r="X41" s="83"/>
      <c r="Y41" s="16">
        <v>-99289</v>
      </c>
      <c r="Z41" s="83"/>
      <c r="AA41" s="16">
        <v>-3411671</v>
      </c>
      <c r="AB41" s="83"/>
      <c r="AC41" s="16">
        <v>-12235417</v>
      </c>
      <c r="AD41" s="83"/>
      <c r="AE41" s="16">
        <v>-15662344</v>
      </c>
      <c r="AF41" s="83"/>
      <c r="AG41" s="16">
        <f>SUM(C41:S41,AE41)</f>
        <v>-15662344</v>
      </c>
      <c r="AH41" s="105"/>
      <c r="AI41" s="16">
        <v>0</v>
      </c>
      <c r="AJ41" s="105"/>
      <c r="AK41" s="16">
        <f>SUM(AG41:AI41)</f>
        <v>-15662344</v>
      </c>
      <c r="AL41" s="105"/>
      <c r="AM41" s="16">
        <v>-363507</v>
      </c>
      <c r="AN41" s="105"/>
      <c r="AO41" s="16">
        <f>SUM(AK41:AM41)</f>
        <v>-16025851</v>
      </c>
    </row>
    <row r="42" spans="1:41" ht="14.4" customHeight="1">
      <c r="A42" s="99" t="s">
        <v>320</v>
      </c>
      <c r="C42" s="113">
        <f>SUM(C37:C41)</f>
        <v>0</v>
      </c>
      <c r="D42" s="90"/>
      <c r="E42" s="113">
        <f>SUM(E37:E41)</f>
        <v>0</v>
      </c>
      <c r="F42" s="90"/>
      <c r="G42" s="113">
        <f>SUM(G37:G41)</f>
        <v>0</v>
      </c>
      <c r="H42" s="90"/>
      <c r="I42" s="113">
        <f>SUM(I37:I41)</f>
        <v>0</v>
      </c>
      <c r="J42" s="90"/>
      <c r="K42" s="113">
        <f>SUM(K37:K41)</f>
        <v>0</v>
      </c>
      <c r="L42" s="90"/>
      <c r="M42" s="110">
        <f>SUM(M37:M41)</f>
        <v>0</v>
      </c>
      <c r="N42" s="90"/>
      <c r="O42" s="113">
        <f>SUM(O37:O41)</f>
        <v>0</v>
      </c>
      <c r="P42" s="90"/>
      <c r="Q42" s="113">
        <f>SUM(Q37:Q41)</f>
        <v>-5398292</v>
      </c>
      <c r="R42" s="90"/>
      <c r="S42" s="113">
        <f>SUM(S37:S41)</f>
        <v>0</v>
      </c>
      <c r="U42" s="113">
        <f>SUM(U37:U41)</f>
        <v>1388111</v>
      </c>
      <c r="V42" s="90"/>
      <c r="W42" s="113">
        <f>SUM(W37:W41)</f>
        <v>-1304078</v>
      </c>
      <c r="X42" s="90"/>
      <c r="Y42" s="113">
        <f>SUM(Y37:Y41)</f>
        <v>-99289</v>
      </c>
      <c r="Z42" s="90"/>
      <c r="AA42" s="113">
        <f>SUM(AA37:AA41)</f>
        <v>-3411671</v>
      </c>
      <c r="AB42" s="90"/>
      <c r="AC42" s="113">
        <f>SUM(AC37:AC41)</f>
        <v>-12235417</v>
      </c>
      <c r="AD42" s="111"/>
      <c r="AE42" s="113">
        <f>SUM(AE37:AE41)</f>
        <v>-15662344</v>
      </c>
      <c r="AF42" s="90"/>
      <c r="AG42" s="113">
        <f>SUM(AG37:AG41)</f>
        <v>-21060636</v>
      </c>
      <c r="AH42" s="88"/>
      <c r="AI42" s="113">
        <f>SUM(AI37:AI41)</f>
        <v>0</v>
      </c>
      <c r="AJ42" s="88"/>
      <c r="AK42" s="113">
        <f>SUM(AK37:AK41)</f>
        <v>-21060636</v>
      </c>
      <c r="AL42" s="88"/>
      <c r="AM42" s="113">
        <f>SUM(AM37:AM41)</f>
        <v>2311768</v>
      </c>
      <c r="AN42" s="88"/>
      <c r="AO42" s="113">
        <f>SUM(AO37:AO41)</f>
        <v>-18748868</v>
      </c>
    </row>
    <row r="43" spans="1:41" ht="13.75" customHeight="1">
      <c r="A43" s="99" t="s">
        <v>255</v>
      </c>
      <c r="B43" s="39"/>
      <c r="C43" s="20">
        <v>0</v>
      </c>
      <c r="D43" s="83"/>
      <c r="E43" s="20">
        <v>0</v>
      </c>
      <c r="F43" s="83"/>
      <c r="G43" s="20">
        <v>0</v>
      </c>
      <c r="H43" s="83"/>
      <c r="I43" s="20">
        <v>0</v>
      </c>
      <c r="J43" s="83"/>
      <c r="K43" s="20">
        <v>0</v>
      </c>
      <c r="L43" s="83"/>
      <c r="M43" s="20">
        <v>0</v>
      </c>
      <c r="N43" s="83"/>
      <c r="O43" s="20">
        <v>0</v>
      </c>
      <c r="P43" s="83"/>
      <c r="Q43" s="20">
        <v>495112</v>
      </c>
      <c r="R43" s="83"/>
      <c r="S43" s="20">
        <v>0</v>
      </c>
      <c r="U43" s="20">
        <v>-495112</v>
      </c>
      <c r="V43" s="83"/>
      <c r="W43" s="20">
        <v>0</v>
      </c>
      <c r="X43" s="83"/>
      <c r="Y43" s="20">
        <v>0</v>
      </c>
      <c r="Z43" s="83"/>
      <c r="AA43" s="20">
        <v>0</v>
      </c>
      <c r="AB43" s="83"/>
      <c r="AC43" s="20">
        <v>0</v>
      </c>
      <c r="AD43" s="83"/>
      <c r="AE43" s="20">
        <v>-495112</v>
      </c>
      <c r="AF43" s="83"/>
      <c r="AG43" s="20">
        <f>SUM(C43:S43,AE43)</f>
        <v>0</v>
      </c>
      <c r="AH43" s="105"/>
      <c r="AI43" s="20">
        <v>0</v>
      </c>
      <c r="AJ43" s="105"/>
      <c r="AK43" s="20">
        <f>SUM(AG43:AI43)</f>
        <v>0</v>
      </c>
      <c r="AL43" s="105"/>
      <c r="AM43" s="20">
        <v>0</v>
      </c>
      <c r="AN43" s="105"/>
      <c r="AO43" s="20">
        <f>SUM(AK43:AM43)</f>
        <v>0</v>
      </c>
    </row>
    <row r="44" spans="1:41" ht="13.75" customHeight="1">
      <c r="A44" s="99" t="s">
        <v>206</v>
      </c>
      <c r="B44" s="39">
        <v>22</v>
      </c>
      <c r="C44" s="129">
        <v>0</v>
      </c>
      <c r="D44" s="83"/>
      <c r="E44" s="129">
        <v>0</v>
      </c>
      <c r="F44" s="83"/>
      <c r="G44" s="129">
        <v>0</v>
      </c>
      <c r="H44" s="83"/>
      <c r="I44" s="129">
        <v>0</v>
      </c>
      <c r="J44" s="83"/>
      <c r="K44" s="129">
        <v>0</v>
      </c>
      <c r="L44" s="83"/>
      <c r="M44" s="20">
        <v>0</v>
      </c>
      <c r="N44" s="83"/>
      <c r="O44" s="129">
        <v>0</v>
      </c>
      <c r="P44" s="83"/>
      <c r="Q44" s="129">
        <v>0</v>
      </c>
      <c r="R44" s="83"/>
      <c r="S44" s="129">
        <v>0</v>
      </c>
      <c r="U44" s="129">
        <v>0</v>
      </c>
      <c r="V44" s="83"/>
      <c r="W44" s="129">
        <v>0</v>
      </c>
      <c r="X44" s="83"/>
      <c r="Y44" s="129">
        <v>0</v>
      </c>
      <c r="Z44" s="83"/>
      <c r="AA44" s="129">
        <v>0</v>
      </c>
      <c r="AB44" s="83"/>
      <c r="AC44" s="129">
        <v>0</v>
      </c>
      <c r="AD44" s="27"/>
      <c r="AE44" s="129">
        <v>0</v>
      </c>
      <c r="AF44" s="83"/>
      <c r="AG44" s="20">
        <f>SUM(C44:S44,AE44)</f>
        <v>0</v>
      </c>
      <c r="AH44" s="105"/>
      <c r="AI44" s="129">
        <v>11932000</v>
      </c>
      <c r="AJ44" s="105"/>
      <c r="AK44" s="129">
        <v>11932000</v>
      </c>
      <c r="AL44" s="88"/>
      <c r="AM44" s="115">
        <v>0</v>
      </c>
      <c r="AN44" s="88"/>
      <c r="AO44" s="20">
        <f>SUM(AK44:AM44)</f>
        <v>11932000</v>
      </c>
    </row>
    <row r="45" spans="1:41" ht="13.75" customHeight="1">
      <c r="A45" s="99" t="s">
        <v>356</v>
      </c>
      <c r="C45" s="115"/>
      <c r="D45" s="90"/>
      <c r="E45" s="115"/>
      <c r="F45" s="90"/>
      <c r="G45" s="115"/>
      <c r="H45" s="90"/>
      <c r="I45" s="115"/>
      <c r="J45" s="90"/>
      <c r="K45" s="115"/>
      <c r="L45" s="90"/>
      <c r="M45" s="121"/>
      <c r="N45" s="90"/>
      <c r="O45" s="115"/>
      <c r="P45" s="90"/>
      <c r="Q45" s="115"/>
      <c r="R45" s="90"/>
      <c r="S45" s="115"/>
      <c r="U45" s="115"/>
      <c r="V45" s="90"/>
      <c r="W45" s="115"/>
      <c r="X45" s="90"/>
      <c r="Y45" s="115"/>
      <c r="Z45" s="90"/>
      <c r="AA45" s="115"/>
      <c r="AB45" s="90"/>
      <c r="AC45" s="115"/>
      <c r="AD45" s="111"/>
      <c r="AE45" s="115"/>
      <c r="AF45" s="90"/>
      <c r="AG45" s="115"/>
      <c r="AH45" s="88"/>
      <c r="AI45" s="115"/>
      <c r="AJ45" s="88"/>
      <c r="AK45" s="115"/>
      <c r="AL45" s="88"/>
      <c r="AM45" s="115"/>
      <c r="AN45" s="88"/>
      <c r="AO45" s="115"/>
    </row>
    <row r="46" spans="1:41" ht="13.75" customHeight="1">
      <c r="A46" s="99" t="s">
        <v>276</v>
      </c>
      <c r="B46" s="39">
        <v>22</v>
      </c>
      <c r="C46" s="16">
        <v>0</v>
      </c>
      <c r="D46" s="83"/>
      <c r="E46" s="16">
        <v>0</v>
      </c>
      <c r="F46" s="83"/>
      <c r="G46" s="16">
        <v>0</v>
      </c>
      <c r="H46" s="83"/>
      <c r="I46" s="16">
        <v>0</v>
      </c>
      <c r="J46" s="83"/>
      <c r="K46" s="16">
        <v>0</v>
      </c>
      <c r="L46" s="83"/>
      <c r="M46" s="16">
        <v>0</v>
      </c>
      <c r="N46" s="83"/>
      <c r="O46" s="16">
        <v>0</v>
      </c>
      <c r="P46" s="83"/>
      <c r="Q46" s="16">
        <v>-591762</v>
      </c>
      <c r="R46" s="83"/>
      <c r="S46" s="16">
        <v>0</v>
      </c>
      <c r="U46" s="16">
        <v>0</v>
      </c>
      <c r="V46" s="105"/>
      <c r="W46" s="16">
        <v>0</v>
      </c>
      <c r="X46" s="105"/>
      <c r="Y46" s="16">
        <v>0</v>
      </c>
      <c r="Z46" s="105"/>
      <c r="AA46" s="16">
        <v>0</v>
      </c>
      <c r="AB46" s="105"/>
      <c r="AC46" s="16">
        <v>0</v>
      </c>
      <c r="AD46" s="105"/>
      <c r="AE46" s="16">
        <v>0</v>
      </c>
      <c r="AF46" s="105"/>
      <c r="AG46" s="16">
        <f>SUM(C46:S46,AE46)</f>
        <v>-591762</v>
      </c>
      <c r="AH46" s="105"/>
      <c r="AI46" s="16">
        <v>0</v>
      </c>
      <c r="AJ46" s="105"/>
      <c r="AK46" s="16">
        <f>SUM(AG46:AI46)</f>
        <v>-591762</v>
      </c>
      <c r="AL46" s="105"/>
      <c r="AM46" s="16">
        <v>0</v>
      </c>
      <c r="AN46" s="105"/>
      <c r="AO46" s="16">
        <f>SUM(AK46:AM46)</f>
        <v>-591762</v>
      </c>
    </row>
    <row r="47" spans="1:41" ht="14.4" customHeight="1" thickBot="1">
      <c r="A47" s="8" t="s">
        <v>311</v>
      </c>
      <c r="C47" s="114">
        <f>C42+C35+SUM(C43:C46)+C15</f>
        <v>8413569</v>
      </c>
      <c r="D47" s="42"/>
      <c r="E47" s="114">
        <f>E42+E35+SUM(E43:E46)+E15</f>
        <v>56004025</v>
      </c>
      <c r="F47" s="42"/>
      <c r="G47" s="114">
        <f>G42+G35+SUM(G43:G46)+G15</f>
        <v>3621945</v>
      </c>
      <c r="H47" s="42"/>
      <c r="I47" s="114">
        <f>I42+I35+SUM(I43:I46)+I15</f>
        <v>5212858</v>
      </c>
      <c r="J47" s="42"/>
      <c r="K47" s="114">
        <f>K42+K35+SUM(K43:K46)+K15</f>
        <v>-9917</v>
      </c>
      <c r="L47" s="42"/>
      <c r="M47" s="114">
        <f>M42+M35+SUM(M43:M46)+M15</f>
        <v>929166</v>
      </c>
      <c r="N47" s="8"/>
      <c r="O47" s="114">
        <f>O42+O35+SUM(O43:O46)+O15</f>
        <v>3666565</v>
      </c>
      <c r="P47" s="42"/>
      <c r="Q47" s="114">
        <f>Q42+Q35+SUM(Q43:Q46)+Q15</f>
        <v>118690135</v>
      </c>
      <c r="R47" s="42"/>
      <c r="S47" s="114">
        <f>S42+S35+SUM(S43:S46)+S15</f>
        <v>-8287164</v>
      </c>
      <c r="U47" s="114">
        <f>U42+U35+SUM(U43:U46)+U15</f>
        <v>55278117</v>
      </c>
      <c r="V47" s="42"/>
      <c r="W47" s="114">
        <f>W42+W35+SUM(W43:W46)+W15</f>
        <v>1561306</v>
      </c>
      <c r="X47" s="115"/>
      <c r="Y47" s="28">
        <f>Y42+Y35+SUM(Y43:Y46)+Y15</f>
        <v>0</v>
      </c>
      <c r="Z47" s="115"/>
      <c r="AA47" s="114">
        <f>AA42+AA35+SUM(AA43:AA46)+AA15</f>
        <v>2344176</v>
      </c>
      <c r="AB47" s="115"/>
      <c r="AC47" s="114">
        <f>AC42+AC35+SUM(AC43:AC46)+AC15</f>
        <v>-34940547</v>
      </c>
      <c r="AD47" s="42"/>
      <c r="AE47" s="114">
        <f>AE42+AE35+SUM(AE43:AE46)+AE15</f>
        <v>24243052</v>
      </c>
      <c r="AF47" s="42"/>
      <c r="AG47" s="114">
        <f>AG42+AG35+SUM(AG43:AG46)+AG15</f>
        <v>212484234</v>
      </c>
      <c r="AH47" s="8"/>
      <c r="AI47" s="114">
        <f>AI42+AI35+SUM(AI43:AI46)+AI15</f>
        <v>26932000</v>
      </c>
      <c r="AJ47" s="8"/>
      <c r="AK47" s="114">
        <f>AK42+AK35+SUM(AK43:AK46)+AK15</f>
        <v>239416234</v>
      </c>
      <c r="AL47" s="8"/>
      <c r="AM47" s="114">
        <f>AM42+AM35+SUM(AM43:AM46)+AM15</f>
        <v>45616861</v>
      </c>
      <c r="AN47" s="8"/>
      <c r="AO47" s="114">
        <f>AO42+AO35+SUM(AO43:AO46)+AO15</f>
        <v>285033095</v>
      </c>
    </row>
    <row r="48" spans="1:41" ht="13.75" customHeight="1" thickTop="1"/>
  </sheetData>
  <mergeCells count="2">
    <mergeCell ref="C5:AO5"/>
    <mergeCell ref="U6:AE6"/>
  </mergeCells>
  <pageMargins left="0.56999999999999995" right="0.56999999999999995" top="0.48" bottom="0.5" header="0.5" footer="0.5"/>
  <pageSetup paperSize="9" scale="39" firstPageNumber="15" fitToHeight="0" orientation="landscape" useFirstPageNumber="1" r:id="rId1"/>
  <headerFooter>
    <oddFooter>&amp;L&amp;13  The accompanying notes are an integral part of these financial statements.&amp;12
&amp;C&amp;14&amp;P</oddFooter>
  </headerFooter>
  <ignoredErrors>
    <ignoredError sqref="AG19 AG21 AG44 AG46 AG40" formulaRange="1"/>
    <ignoredError sqref="AG42 AK42 AO4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AE03-5ADB-4B0D-AC89-5922A52E551F}">
  <sheetPr>
    <pageSetUpPr fitToPage="1"/>
  </sheetPr>
  <dimension ref="A1:AF67"/>
  <sheetViews>
    <sheetView view="pageBreakPreview" zoomScale="80" zoomScaleNormal="100" zoomScaleSheetLayoutView="80" workbookViewId="0">
      <selection activeCell="P56" sqref="P56"/>
    </sheetView>
  </sheetViews>
  <sheetFormatPr defaultColWidth="9.1796875" defaultRowHeight="20.25" customHeight="1"/>
  <cols>
    <col min="1" max="1" width="55.54296875" style="99" customWidth="1"/>
    <col min="2" max="2" width="7.453125" style="99" customWidth="1"/>
    <col min="3" max="3" width="1.54296875" style="99" customWidth="1"/>
    <col min="4" max="4" width="13.6328125" style="99" bestFit="1" customWidth="1"/>
    <col min="5" max="5" width="1.453125" style="99" customWidth="1"/>
    <col min="6" max="6" width="16.453125" style="99" bestFit="1" customWidth="1"/>
    <col min="7" max="7" width="1.453125" style="99" customWidth="1"/>
    <col min="8" max="8" width="13.6328125" style="99" bestFit="1" customWidth="1"/>
    <col min="9" max="9" width="1.453125" style="99" customWidth="1"/>
    <col min="10" max="10" width="16.81640625" style="99" bestFit="1" customWidth="1"/>
    <col min="11" max="11" width="1.453125" style="99" customWidth="1"/>
    <col min="12" max="12" width="11.54296875" style="99" bestFit="1" customWidth="1"/>
    <col min="13" max="13" width="1.453125" style="99" customWidth="1"/>
    <col min="14" max="14" width="14.54296875" style="99" bestFit="1" customWidth="1"/>
    <col min="15" max="15" width="1.453125" style="99" customWidth="1"/>
    <col min="16" max="16" width="16.453125" style="99" bestFit="1" customWidth="1"/>
    <col min="17" max="17" width="1.453125" style="99" customWidth="1"/>
    <col min="18" max="18" width="15.08984375" style="99" bestFit="1" customWidth="1"/>
    <col min="19" max="19" width="1.453125" style="99" customWidth="1"/>
    <col min="20" max="20" width="14" style="99" bestFit="1" customWidth="1"/>
    <col min="21" max="21" width="1.453125" style="99" customWidth="1"/>
    <col min="22" max="22" width="11.81640625" style="99" bestFit="1" customWidth="1"/>
    <col min="23" max="23" width="1.453125" style="99" customWidth="1"/>
    <col min="24" max="24" width="24.1796875" style="99" bestFit="1" customWidth="1"/>
    <col min="25" max="25" width="1.453125" style="99" customWidth="1"/>
    <col min="26" max="26" width="18.08984375" style="99" bestFit="1" customWidth="1"/>
    <col min="27" max="27" width="1.54296875" style="99" customWidth="1"/>
    <col min="28" max="28" width="16" style="99" bestFit="1" customWidth="1"/>
    <col min="29" max="29" width="1.453125" style="99" customWidth="1"/>
    <col min="30" max="30" width="15.453125" style="99" bestFit="1" customWidth="1"/>
    <col min="31" max="31" width="1.453125" style="99" customWidth="1"/>
    <col min="32" max="32" width="25.453125" style="99" bestFit="1" customWidth="1"/>
    <col min="33" max="16384" width="9.1796875" style="99"/>
  </cols>
  <sheetData>
    <row r="1" spans="1:32" ht="20.25" customHeight="1">
      <c r="A1" s="8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32" ht="20.25" customHeight="1">
      <c r="A2" s="8" t="s">
        <v>122</v>
      </c>
      <c r="B2" s="8"/>
      <c r="C2" s="8"/>
    </row>
    <row r="3" spans="1:32" ht="20.25" customHeight="1">
      <c r="A3" s="163" t="s">
        <v>123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1:32" ht="20.25" customHeight="1">
      <c r="A4" s="116"/>
      <c r="B4" s="116"/>
      <c r="C4" s="116"/>
      <c r="AF4" s="97" t="s">
        <v>3</v>
      </c>
    </row>
    <row r="5" spans="1:32" ht="20.25" customHeight="1">
      <c r="A5" s="117"/>
      <c r="B5" s="117"/>
      <c r="C5" s="117"/>
      <c r="D5" s="209" t="s">
        <v>196</v>
      </c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</row>
    <row r="6" spans="1:32" ht="20.25" customHeight="1">
      <c r="A6" s="117"/>
      <c r="B6" s="117"/>
      <c r="C6" s="117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210" t="s">
        <v>281</v>
      </c>
      <c r="U6" s="210"/>
      <c r="V6" s="210"/>
      <c r="W6" s="210"/>
      <c r="X6" s="210"/>
      <c r="Y6" s="210"/>
      <c r="Z6" s="210"/>
      <c r="AA6" s="98"/>
      <c r="AC6" s="98"/>
      <c r="AE6" s="98"/>
      <c r="AF6" s="98"/>
    </row>
    <row r="7" spans="1:32" ht="20.25" customHeight="1">
      <c r="A7" s="117"/>
      <c r="B7" s="117"/>
      <c r="C7" s="11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100"/>
      <c r="U7" s="100"/>
      <c r="V7" s="100"/>
      <c r="W7" s="100"/>
      <c r="X7" s="100" t="s">
        <v>289</v>
      </c>
      <c r="Y7" s="100"/>
      <c r="Z7" s="100"/>
      <c r="AA7" s="98"/>
      <c r="AC7" s="98"/>
      <c r="AE7" s="98"/>
      <c r="AF7" s="98"/>
    </row>
    <row r="8" spans="1:32" ht="20.25" customHeight="1">
      <c r="A8" s="117"/>
      <c r="B8" s="117"/>
      <c r="C8" s="117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100"/>
      <c r="U8" s="100"/>
      <c r="V8" s="100"/>
      <c r="W8" s="100"/>
      <c r="X8" s="100" t="s">
        <v>125</v>
      </c>
      <c r="Y8" s="100"/>
      <c r="Z8" s="100"/>
      <c r="AA8" s="98"/>
      <c r="AC8" s="98"/>
      <c r="AE8" s="98"/>
      <c r="AF8" s="98"/>
    </row>
    <row r="9" spans="1:32" ht="20.25" customHeight="1">
      <c r="A9" s="117"/>
      <c r="B9" s="117"/>
      <c r="C9" s="11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100"/>
      <c r="U9" s="100"/>
      <c r="V9" s="100" t="s">
        <v>257</v>
      </c>
      <c r="W9" s="100"/>
      <c r="X9" s="100" t="s">
        <v>127</v>
      </c>
      <c r="Y9" s="100"/>
      <c r="Z9" s="100" t="s">
        <v>129</v>
      </c>
      <c r="AA9" s="98"/>
      <c r="AC9" s="98"/>
      <c r="AE9" s="98"/>
      <c r="AF9" s="98"/>
    </row>
    <row r="10" spans="1:32" ht="20.25" customHeight="1">
      <c r="D10" s="100" t="s">
        <v>131</v>
      </c>
      <c r="E10" s="100"/>
      <c r="F10" s="100" t="s">
        <v>73</v>
      </c>
      <c r="G10" s="100"/>
      <c r="J10" s="100" t="s">
        <v>134</v>
      </c>
      <c r="K10" s="100"/>
      <c r="M10" s="100"/>
      <c r="N10" s="100" t="s">
        <v>325</v>
      </c>
      <c r="O10" s="100"/>
      <c r="P10" s="100" t="s">
        <v>135</v>
      </c>
      <c r="Q10" s="100"/>
      <c r="R10" s="100"/>
      <c r="S10" s="100"/>
      <c r="T10" s="100" t="s">
        <v>288</v>
      </c>
      <c r="U10" s="100"/>
      <c r="V10" s="100" t="s">
        <v>258</v>
      </c>
      <c r="W10" s="100"/>
      <c r="X10" s="100" t="s">
        <v>136</v>
      </c>
      <c r="Y10" s="100"/>
      <c r="Z10" s="100" t="s">
        <v>138</v>
      </c>
      <c r="AA10" s="100"/>
      <c r="AB10" s="100"/>
      <c r="AC10" s="100"/>
      <c r="AD10" s="100" t="s">
        <v>139</v>
      </c>
      <c r="AE10" s="100"/>
      <c r="AF10" s="100" t="s">
        <v>82</v>
      </c>
    </row>
    <row r="11" spans="1:32" ht="20.25" customHeight="1">
      <c r="D11" s="100" t="s">
        <v>143</v>
      </c>
      <c r="E11" s="100"/>
      <c r="F11" s="100" t="s">
        <v>197</v>
      </c>
      <c r="G11" s="100"/>
      <c r="H11" s="100" t="s">
        <v>145</v>
      </c>
      <c r="I11" s="100"/>
      <c r="J11" s="100" t="s">
        <v>147</v>
      </c>
      <c r="K11" s="100"/>
      <c r="L11" s="100" t="s">
        <v>148</v>
      </c>
      <c r="M11" s="100"/>
      <c r="N11" s="100" t="s">
        <v>326</v>
      </c>
      <c r="O11" s="100"/>
      <c r="P11" s="100" t="s">
        <v>149</v>
      </c>
      <c r="Q11" s="100"/>
      <c r="R11" s="100" t="s">
        <v>150</v>
      </c>
      <c r="S11" s="100"/>
      <c r="T11" s="100" t="s">
        <v>151</v>
      </c>
      <c r="U11" s="100"/>
      <c r="V11" s="100" t="s">
        <v>253</v>
      </c>
      <c r="W11" s="100"/>
      <c r="X11" s="100" t="s">
        <v>152</v>
      </c>
      <c r="Y11" s="100"/>
      <c r="Z11" s="100" t="s">
        <v>198</v>
      </c>
      <c r="AA11" s="100"/>
      <c r="AB11" s="100"/>
      <c r="AC11" s="100"/>
      <c r="AD11" s="100" t="s">
        <v>155</v>
      </c>
      <c r="AE11" s="100"/>
      <c r="AF11" s="100" t="s">
        <v>200</v>
      </c>
    </row>
    <row r="12" spans="1:32" ht="20.25" customHeight="1">
      <c r="B12" s="39" t="s">
        <v>10</v>
      </c>
      <c r="C12" s="101"/>
      <c r="D12" s="102" t="s">
        <v>159</v>
      </c>
      <c r="E12" s="100"/>
      <c r="F12" s="102" t="s">
        <v>160</v>
      </c>
      <c r="G12" s="100"/>
      <c r="H12" s="102" t="s">
        <v>161</v>
      </c>
      <c r="I12" s="100"/>
      <c r="J12" s="102" t="s">
        <v>163</v>
      </c>
      <c r="K12" s="100"/>
      <c r="L12" s="102" t="s">
        <v>164</v>
      </c>
      <c r="M12" s="100"/>
      <c r="N12" s="102" t="s">
        <v>160</v>
      </c>
      <c r="O12" s="100"/>
      <c r="P12" s="102" t="s">
        <v>165</v>
      </c>
      <c r="Q12" s="100"/>
      <c r="R12" s="102" t="s">
        <v>160</v>
      </c>
      <c r="S12" s="100"/>
      <c r="T12" s="102" t="s">
        <v>166</v>
      </c>
      <c r="U12" s="100"/>
      <c r="V12" s="102" t="s">
        <v>167</v>
      </c>
      <c r="W12" s="100"/>
      <c r="X12" s="102" t="s">
        <v>168</v>
      </c>
      <c r="Y12" s="100"/>
      <c r="Z12" s="102" t="s">
        <v>170</v>
      </c>
      <c r="AA12" s="100"/>
      <c r="AB12" s="102" t="s">
        <v>82</v>
      </c>
      <c r="AC12" s="100"/>
      <c r="AD12" s="102" t="s">
        <v>171</v>
      </c>
      <c r="AE12" s="100"/>
      <c r="AF12" s="102" t="s">
        <v>174</v>
      </c>
    </row>
    <row r="13" spans="1:32" ht="20.25" customHeight="1">
      <c r="A13" s="8"/>
      <c r="B13" s="8"/>
      <c r="C13" s="8"/>
      <c r="D13" s="105"/>
      <c r="E13" s="105"/>
      <c r="F13" s="105"/>
      <c r="G13" s="105"/>
      <c r="H13" s="105"/>
      <c r="I13" s="105"/>
      <c r="J13" s="38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C13" s="105"/>
      <c r="AE13" s="105"/>
      <c r="AF13" s="105"/>
    </row>
    <row r="14" spans="1:32" ht="20.25" customHeight="1">
      <c r="A14" s="8" t="s">
        <v>269</v>
      </c>
      <c r="B14" s="8"/>
      <c r="C14" s="8"/>
      <c r="J14" s="38"/>
    </row>
    <row r="15" spans="1:32" ht="20.25" customHeight="1">
      <c r="A15" s="8" t="s">
        <v>270</v>
      </c>
      <c r="B15" s="8"/>
      <c r="C15" s="8"/>
      <c r="D15" s="124">
        <v>8611242</v>
      </c>
      <c r="E15" s="124"/>
      <c r="F15" s="124">
        <v>56408882</v>
      </c>
      <c r="G15" s="124"/>
      <c r="H15" s="124">
        <v>3470021</v>
      </c>
      <c r="I15" s="124"/>
      <c r="J15" s="124">
        <v>490423</v>
      </c>
      <c r="K15" s="124"/>
      <c r="L15" s="124">
        <v>929166</v>
      </c>
      <c r="M15" s="124"/>
      <c r="N15" s="124">
        <v>6244707</v>
      </c>
      <c r="O15" s="124"/>
      <c r="P15" s="124">
        <v>42124695</v>
      </c>
      <c r="Q15" s="124"/>
      <c r="R15" s="124">
        <v>-6244707</v>
      </c>
      <c r="S15" s="124"/>
      <c r="T15" s="124">
        <v>5087916</v>
      </c>
      <c r="U15" s="124"/>
      <c r="V15" s="124">
        <v>-53772</v>
      </c>
      <c r="W15" s="124"/>
      <c r="X15" s="124">
        <v>488567</v>
      </c>
      <c r="Y15" s="124"/>
      <c r="Z15" s="124">
        <f>T15+V15+X15</f>
        <v>5522711</v>
      </c>
      <c r="AA15" s="124"/>
      <c r="AB15" s="30">
        <f>SUM(D15,F15,H15,J15,L15,N15,P15,R15,Z15)</f>
        <v>117557140</v>
      </c>
      <c r="AC15" s="124"/>
      <c r="AD15" s="124">
        <v>15000000</v>
      </c>
      <c r="AE15" s="124"/>
      <c r="AF15" s="124">
        <f>SUM(AB15,AD15)</f>
        <v>132557140</v>
      </c>
    </row>
    <row r="16" spans="1:32" ht="20.25" customHeight="1">
      <c r="A16" s="8" t="s">
        <v>175</v>
      </c>
      <c r="B16" s="8"/>
      <c r="C16" s="8"/>
      <c r="D16" s="111"/>
      <c r="E16" s="89"/>
      <c r="F16" s="111"/>
      <c r="G16" s="111"/>
      <c r="H16" s="112"/>
      <c r="I16" s="112"/>
      <c r="J16" s="112"/>
      <c r="K16" s="90"/>
      <c r="L16" s="111"/>
      <c r="M16" s="90"/>
      <c r="N16" s="111"/>
      <c r="O16" s="90"/>
      <c r="P16" s="111"/>
      <c r="Q16" s="90"/>
      <c r="R16" s="90"/>
      <c r="S16" s="90"/>
      <c r="T16" s="111"/>
      <c r="U16" s="90"/>
      <c r="V16" s="90"/>
      <c r="W16" s="90"/>
      <c r="X16" s="90"/>
      <c r="Y16" s="90"/>
      <c r="Z16" s="111"/>
      <c r="AA16" s="90"/>
      <c r="AB16" s="8"/>
      <c r="AC16" s="90"/>
      <c r="AD16" s="8"/>
      <c r="AE16" s="90"/>
      <c r="AF16" s="111"/>
    </row>
    <row r="17" spans="1:32" ht="20.25" customHeight="1">
      <c r="A17" s="104" t="s">
        <v>202</v>
      </c>
      <c r="B17" s="8"/>
      <c r="C17" s="8"/>
      <c r="D17" s="111"/>
      <c r="E17" s="89"/>
      <c r="F17" s="111"/>
      <c r="G17" s="111"/>
      <c r="H17" s="112"/>
      <c r="I17" s="112"/>
      <c r="J17" s="112"/>
      <c r="K17" s="90"/>
      <c r="L17" s="111"/>
      <c r="M17" s="90"/>
      <c r="N17" s="111"/>
      <c r="O17" s="90"/>
      <c r="P17" s="111"/>
      <c r="Q17" s="90"/>
      <c r="R17" s="90"/>
      <c r="S17" s="90"/>
      <c r="T17" s="111"/>
      <c r="U17" s="90"/>
      <c r="V17" s="90"/>
      <c r="W17" s="90"/>
      <c r="X17" s="90"/>
      <c r="Y17" s="90"/>
      <c r="Z17" s="111"/>
      <c r="AA17" s="90"/>
      <c r="AB17" s="8"/>
      <c r="AC17" s="90"/>
      <c r="AD17" s="8"/>
      <c r="AE17" s="90"/>
      <c r="AF17" s="111"/>
    </row>
    <row r="18" spans="1:32" ht="20.25" customHeight="1">
      <c r="A18" s="99" t="s">
        <v>203</v>
      </c>
      <c r="B18" s="39">
        <v>28</v>
      </c>
      <c r="C18" s="39"/>
      <c r="D18" s="108">
        <v>0</v>
      </c>
      <c r="E18" s="106"/>
      <c r="F18" s="108">
        <v>0</v>
      </c>
      <c r="G18" s="27"/>
      <c r="H18" s="108">
        <v>0</v>
      </c>
      <c r="I18" s="38"/>
      <c r="J18" s="108">
        <v>0</v>
      </c>
      <c r="K18" s="83"/>
      <c r="L18" s="108">
        <v>0</v>
      </c>
      <c r="M18" s="83"/>
      <c r="N18" s="108">
        <v>0</v>
      </c>
      <c r="O18" s="83"/>
      <c r="P18" s="27">
        <v>-5464526</v>
      </c>
      <c r="Q18" s="83"/>
      <c r="R18" s="20">
        <v>0</v>
      </c>
      <c r="S18" s="83"/>
      <c r="T18" s="108">
        <v>0</v>
      </c>
      <c r="U18" s="83"/>
      <c r="V18" s="108">
        <v>0</v>
      </c>
      <c r="W18" s="83"/>
      <c r="X18" s="108">
        <v>0</v>
      </c>
      <c r="Y18" s="83"/>
      <c r="Z18" s="108">
        <v>0</v>
      </c>
      <c r="AA18" s="83"/>
      <c r="AB18" s="15">
        <f>SUM(D18,F18,H18,J18,L18,N18,P18,R18,Z18)</f>
        <v>-5464526</v>
      </c>
      <c r="AC18" s="83"/>
      <c r="AD18" s="108">
        <v>0</v>
      </c>
      <c r="AE18" s="83"/>
      <c r="AF18" s="149">
        <f>SUM(AB18,AD18)</f>
        <v>-5464526</v>
      </c>
    </row>
    <row r="19" spans="1:32" ht="20.25" customHeight="1">
      <c r="A19" s="99" t="s">
        <v>178</v>
      </c>
      <c r="B19" s="39">
        <v>18</v>
      </c>
      <c r="C19" s="39"/>
      <c r="D19" s="108">
        <v>0</v>
      </c>
      <c r="E19" s="106"/>
      <c r="F19" s="108">
        <v>0</v>
      </c>
      <c r="G19" s="14"/>
      <c r="H19" s="108">
        <v>0</v>
      </c>
      <c r="I19" s="135"/>
      <c r="J19" s="108">
        <v>0</v>
      </c>
      <c r="K19" s="83"/>
      <c r="L19" s="108">
        <v>0</v>
      </c>
      <c r="M19" s="83"/>
      <c r="N19" s="108">
        <v>817871</v>
      </c>
      <c r="O19" s="83"/>
      <c r="P19" s="108">
        <v>-817871</v>
      </c>
      <c r="Q19" s="83"/>
      <c r="R19" s="15">
        <v>-817871</v>
      </c>
      <c r="S19" s="83"/>
      <c r="T19" s="108">
        <v>0</v>
      </c>
      <c r="U19" s="83"/>
      <c r="V19" s="108">
        <v>0</v>
      </c>
      <c r="W19" s="83"/>
      <c r="X19" s="108">
        <v>0</v>
      </c>
      <c r="Y19" s="83"/>
      <c r="Z19" s="108">
        <v>0</v>
      </c>
      <c r="AA19" s="83"/>
      <c r="AB19" s="15">
        <f>SUM(D19,F19,H19,J19,L19,N19,P19,R19,Z19)</f>
        <v>-817871</v>
      </c>
      <c r="AC19" s="83"/>
      <c r="AD19" s="108">
        <v>0</v>
      </c>
      <c r="AE19" s="83"/>
      <c r="AF19" s="149">
        <f>SUM(AB19,AD19)</f>
        <v>-817871</v>
      </c>
    </row>
    <row r="20" spans="1:32" ht="20.25" customHeight="1">
      <c r="A20" s="104" t="s">
        <v>204</v>
      </c>
      <c r="B20" s="8"/>
      <c r="C20" s="8"/>
      <c r="D20" s="119">
        <f>SUM(D18:D19)</f>
        <v>0</v>
      </c>
      <c r="E20" s="89"/>
      <c r="F20" s="119">
        <f>SUM(F18:F19)</f>
        <v>0</v>
      </c>
      <c r="G20" s="111"/>
      <c r="H20" s="119">
        <f>SUM(H18:H19)</f>
        <v>0</v>
      </c>
      <c r="I20" s="111"/>
      <c r="J20" s="119">
        <f>SUM(J18:J19)</f>
        <v>0</v>
      </c>
      <c r="K20" s="90"/>
      <c r="L20" s="119">
        <f>SUM(L18:L18)</f>
        <v>0</v>
      </c>
      <c r="M20" s="90"/>
      <c r="N20" s="119">
        <f>SUM(N18:N19)</f>
        <v>817871</v>
      </c>
      <c r="O20" s="90"/>
      <c r="P20" s="119">
        <f>SUM(P18:P19)</f>
        <v>-6282397</v>
      </c>
      <c r="Q20" s="90"/>
      <c r="R20" s="119">
        <f>SUM(R18:R19)</f>
        <v>-817871</v>
      </c>
      <c r="S20" s="90"/>
      <c r="T20" s="119">
        <f>SUM(T18:T19)</f>
        <v>0</v>
      </c>
      <c r="U20" s="90"/>
      <c r="V20" s="119">
        <f>SUM(V18:V19)</f>
        <v>0</v>
      </c>
      <c r="W20" s="90"/>
      <c r="X20" s="119">
        <f>SUM(X18:X19)</f>
        <v>0</v>
      </c>
      <c r="Y20" s="90"/>
      <c r="Z20" s="119">
        <f>SUM(T20,V20,X20)</f>
        <v>0</v>
      </c>
      <c r="AA20" s="90"/>
      <c r="AB20" s="119">
        <f>SUM(AB18:AB19)</f>
        <v>-6282397</v>
      </c>
      <c r="AC20" s="90"/>
      <c r="AD20" s="119">
        <f>SUM(AD18:AD19)</f>
        <v>0</v>
      </c>
      <c r="AE20" s="90"/>
      <c r="AF20" s="119">
        <f>SUM(AF18:AF19)</f>
        <v>-6282397</v>
      </c>
    </row>
    <row r="21" spans="1:32" ht="20.25" customHeight="1">
      <c r="A21" s="8" t="s">
        <v>359</v>
      </c>
      <c r="B21" s="8"/>
      <c r="C21" s="8"/>
      <c r="D21" s="40">
        <f>D20</f>
        <v>0</v>
      </c>
      <c r="E21" s="120"/>
      <c r="F21" s="40">
        <f>F20</f>
        <v>0</v>
      </c>
      <c r="G21" s="111"/>
      <c r="H21" s="40">
        <f>H20</f>
        <v>0</v>
      </c>
      <c r="I21" s="111"/>
      <c r="J21" s="40">
        <f>J20</f>
        <v>0</v>
      </c>
      <c r="K21" s="90"/>
      <c r="L21" s="40">
        <f>L20</f>
        <v>0</v>
      </c>
      <c r="M21" s="90"/>
      <c r="N21" s="40">
        <f>N20</f>
        <v>817871</v>
      </c>
      <c r="O21" s="90"/>
      <c r="P21" s="40">
        <f>P20</f>
        <v>-6282397</v>
      </c>
      <c r="Q21" s="90"/>
      <c r="R21" s="40">
        <f>R20</f>
        <v>-817871</v>
      </c>
      <c r="S21" s="90"/>
      <c r="T21" s="40">
        <f>T20</f>
        <v>0</v>
      </c>
      <c r="U21" s="90"/>
      <c r="V21" s="40">
        <f>V20</f>
        <v>0</v>
      </c>
      <c r="W21" s="90"/>
      <c r="X21" s="40">
        <f>X20</f>
        <v>0</v>
      </c>
      <c r="Y21" s="90"/>
      <c r="Z21" s="40">
        <f>Z20</f>
        <v>0</v>
      </c>
      <c r="AA21" s="120"/>
      <c r="AB21" s="40">
        <f>AB20</f>
        <v>-6282397</v>
      </c>
      <c r="AC21" s="120"/>
      <c r="AD21" s="40">
        <f>AD20</f>
        <v>0</v>
      </c>
      <c r="AE21" s="120"/>
      <c r="AF21" s="40">
        <f>AF20</f>
        <v>-6282397</v>
      </c>
    </row>
    <row r="22" spans="1:32" ht="20.25" customHeight="1">
      <c r="A22" s="8" t="s">
        <v>191</v>
      </c>
      <c r="B22" s="8"/>
      <c r="C22" s="8"/>
      <c r="D22" s="38"/>
      <c r="E22" s="131"/>
      <c r="F22" s="38"/>
      <c r="G22" s="38"/>
      <c r="H22" s="38"/>
      <c r="I22" s="38"/>
      <c r="J22" s="38"/>
      <c r="K22" s="82"/>
      <c r="L22" s="38"/>
      <c r="M22" s="82"/>
      <c r="N22" s="27"/>
      <c r="O22" s="82"/>
      <c r="P22" s="27"/>
      <c r="Q22" s="82"/>
      <c r="R22" s="82"/>
      <c r="S22" s="82"/>
      <c r="T22" s="38"/>
      <c r="U22" s="82"/>
      <c r="V22" s="38"/>
      <c r="W22" s="82"/>
      <c r="X22" s="38"/>
      <c r="Y22" s="82"/>
      <c r="Z22" s="38"/>
      <c r="AA22" s="131"/>
      <c r="AB22" s="38"/>
      <c r="AC22" s="131"/>
      <c r="AD22" s="38"/>
      <c r="AE22" s="131"/>
      <c r="AF22" s="27"/>
    </row>
    <row r="23" spans="1:32" ht="20.25" customHeight="1">
      <c r="A23" s="99" t="s">
        <v>192</v>
      </c>
      <c r="C23" s="8"/>
      <c r="D23" s="108">
        <v>0</v>
      </c>
      <c r="E23" s="108"/>
      <c r="F23" s="108">
        <v>0</v>
      </c>
      <c r="G23" s="108"/>
      <c r="H23" s="108">
        <v>0</v>
      </c>
      <c r="I23" s="108"/>
      <c r="J23" s="108">
        <v>0</v>
      </c>
      <c r="K23" s="108"/>
      <c r="L23" s="108">
        <v>0</v>
      </c>
      <c r="M23" s="82"/>
      <c r="N23" s="108">
        <v>0</v>
      </c>
      <c r="O23" s="82"/>
      <c r="P23" s="27">
        <v>14887396</v>
      </c>
      <c r="Q23" s="82"/>
      <c r="R23" s="108">
        <v>0</v>
      </c>
      <c r="S23" s="82"/>
      <c r="T23" s="108">
        <v>0</v>
      </c>
      <c r="U23" s="82"/>
      <c r="V23" s="108">
        <v>0</v>
      </c>
      <c r="W23" s="82"/>
      <c r="X23" s="108">
        <v>0</v>
      </c>
      <c r="Y23" s="82"/>
      <c r="Z23" s="108">
        <v>0</v>
      </c>
      <c r="AA23" s="131"/>
      <c r="AB23" s="15">
        <f>SUM(D23,F23,H23,J23,L23,N23,P23,R23,Z23)</f>
        <v>14887396</v>
      </c>
      <c r="AC23" s="131"/>
      <c r="AD23" s="108">
        <v>0</v>
      </c>
      <c r="AE23" s="131"/>
      <c r="AF23" s="20">
        <f>SUM(AB23,AD23)</f>
        <v>14887396</v>
      </c>
    </row>
    <row r="24" spans="1:32" ht="20.25" customHeight="1">
      <c r="A24" s="99" t="s">
        <v>193</v>
      </c>
      <c r="B24" s="8"/>
      <c r="C24" s="8"/>
      <c r="D24" s="108"/>
      <c r="E24" s="108"/>
      <c r="F24" s="108"/>
      <c r="G24" s="108"/>
      <c r="H24" s="108"/>
      <c r="I24" s="108"/>
      <c r="J24" s="108"/>
      <c r="K24" s="108"/>
      <c r="L24" s="108"/>
      <c r="M24" s="82"/>
      <c r="N24" s="108"/>
      <c r="O24" s="82"/>
      <c r="P24" s="108"/>
      <c r="Q24" s="82"/>
      <c r="R24" s="108"/>
      <c r="S24" s="82"/>
      <c r="T24" s="108"/>
      <c r="U24" s="82"/>
      <c r="V24" s="108"/>
      <c r="W24" s="82"/>
      <c r="X24" s="108"/>
      <c r="Y24" s="82"/>
      <c r="Z24" s="108"/>
      <c r="AA24" s="131"/>
      <c r="AB24" s="108"/>
      <c r="AC24" s="131"/>
      <c r="AD24" s="108"/>
      <c r="AE24" s="131"/>
      <c r="AF24" s="20"/>
    </row>
    <row r="25" spans="1:32" ht="20.25" customHeight="1">
      <c r="A25" s="99" t="s">
        <v>360</v>
      </c>
      <c r="B25" s="39">
        <v>20</v>
      </c>
      <c r="C25" s="8"/>
      <c r="D25" s="108">
        <v>0</v>
      </c>
      <c r="E25" s="108"/>
      <c r="F25" s="108">
        <v>0</v>
      </c>
      <c r="G25" s="108"/>
      <c r="H25" s="108">
        <v>0</v>
      </c>
      <c r="I25" s="108"/>
      <c r="J25" s="108">
        <v>0</v>
      </c>
      <c r="K25" s="108"/>
      <c r="L25" s="108">
        <v>0</v>
      </c>
      <c r="M25" s="82"/>
      <c r="N25" s="108">
        <v>0</v>
      </c>
      <c r="O25" s="82"/>
      <c r="P25" s="108">
        <v>121309</v>
      </c>
      <c r="Q25" s="82"/>
      <c r="R25" s="108">
        <v>0</v>
      </c>
      <c r="S25" s="82"/>
      <c r="T25" s="108">
        <v>0</v>
      </c>
      <c r="U25" s="82"/>
      <c r="V25" s="108">
        <v>0</v>
      </c>
      <c r="W25" s="82"/>
      <c r="X25" s="108">
        <v>0</v>
      </c>
      <c r="Y25" s="82"/>
      <c r="Z25" s="108">
        <v>0</v>
      </c>
      <c r="AA25" s="131"/>
      <c r="AB25" s="15">
        <f>SUM(D25,F25,H25,J25,L25,N25,P25,R25,Z25)</f>
        <v>121309</v>
      </c>
      <c r="AC25" s="131"/>
      <c r="AD25" s="108">
        <v>0</v>
      </c>
      <c r="AE25" s="131"/>
      <c r="AF25" s="20">
        <f>SUM(AB25,AD25)</f>
        <v>121309</v>
      </c>
    </row>
    <row r="26" spans="1:32" ht="20.25" customHeight="1">
      <c r="A26" s="99" t="s">
        <v>195</v>
      </c>
      <c r="C26" s="8"/>
      <c r="D26" s="107">
        <v>0</v>
      </c>
      <c r="E26" s="83"/>
      <c r="F26" s="107">
        <v>0</v>
      </c>
      <c r="G26" s="83"/>
      <c r="H26" s="107">
        <v>0</v>
      </c>
      <c r="I26" s="83"/>
      <c r="J26" s="107">
        <v>0</v>
      </c>
      <c r="K26" s="83"/>
      <c r="L26" s="107">
        <v>0</v>
      </c>
      <c r="M26" s="83"/>
      <c r="N26" s="107">
        <v>0</v>
      </c>
      <c r="O26" s="83"/>
      <c r="P26" s="107">
        <v>0</v>
      </c>
      <c r="Q26" s="83"/>
      <c r="R26" s="107">
        <v>0</v>
      </c>
      <c r="S26" s="83"/>
      <c r="T26" s="107">
        <v>4597021</v>
      </c>
      <c r="V26" s="107">
        <v>58562</v>
      </c>
      <c r="W26" s="83"/>
      <c r="X26" s="107">
        <v>-37600</v>
      </c>
      <c r="Y26" s="83"/>
      <c r="Z26" s="107">
        <v>4617983</v>
      </c>
      <c r="AA26" s="83"/>
      <c r="AB26" s="16">
        <f>SUM(D26,F26,H26,J26,L26,N26,P26,R26,Z26)</f>
        <v>4617983</v>
      </c>
      <c r="AC26" s="83"/>
      <c r="AD26" s="107">
        <v>0</v>
      </c>
      <c r="AE26" s="83"/>
      <c r="AF26" s="16">
        <f>SUM(AB26,AD26)</f>
        <v>4617983</v>
      </c>
    </row>
    <row r="27" spans="1:32" ht="20.25" customHeight="1">
      <c r="A27" s="8" t="s">
        <v>120</v>
      </c>
      <c r="B27" s="8"/>
      <c r="C27" s="8"/>
      <c r="D27" s="40">
        <f>SUM(D23:D26)</f>
        <v>0</v>
      </c>
      <c r="E27" s="89"/>
      <c r="F27" s="40">
        <f>SUM(F23:F26)</f>
        <v>0</v>
      </c>
      <c r="G27" s="111"/>
      <c r="H27" s="40">
        <f>SUM(H23:H26)</f>
        <v>0</v>
      </c>
      <c r="I27" s="112"/>
      <c r="J27" s="40">
        <f>SUM(J23:J26)</f>
        <v>0</v>
      </c>
      <c r="K27" s="90"/>
      <c r="L27" s="40">
        <f>SUM(L23:L26)</f>
        <v>0</v>
      </c>
      <c r="M27" s="90"/>
      <c r="N27" s="40">
        <f>SUM(N23:N26)</f>
        <v>0</v>
      </c>
      <c r="O27" s="90"/>
      <c r="P27" s="40">
        <f>SUM(P23:P26)</f>
        <v>15008705</v>
      </c>
      <c r="Q27" s="90"/>
      <c r="R27" s="40">
        <f>SUM(R23:R26)</f>
        <v>0</v>
      </c>
      <c r="S27" s="90"/>
      <c r="T27" s="40">
        <f>SUM(T23:T26)</f>
        <v>4597021</v>
      </c>
      <c r="U27" s="90"/>
      <c r="V27" s="40">
        <f>SUM(V23:V26)</f>
        <v>58562</v>
      </c>
      <c r="W27" s="90"/>
      <c r="X27" s="40">
        <f>SUM(X23:X26)</f>
        <v>-37600</v>
      </c>
      <c r="Y27" s="90"/>
      <c r="Z27" s="40">
        <f>SUM(Z23:Z26)</f>
        <v>4617983</v>
      </c>
      <c r="AA27" s="90"/>
      <c r="AB27" s="40">
        <f>SUM(AB23:AB26)</f>
        <v>19626688</v>
      </c>
      <c r="AC27" s="90"/>
      <c r="AD27" s="40">
        <f>SUM(AD23:AD26)</f>
        <v>0</v>
      </c>
      <c r="AE27" s="90"/>
      <c r="AF27" s="40">
        <f>SUM(AF23:AF26)</f>
        <v>19626688</v>
      </c>
    </row>
    <row r="28" spans="1:32" ht="20.25" customHeight="1">
      <c r="A28" s="99" t="s">
        <v>356</v>
      </c>
      <c r="C28" s="115"/>
      <c r="D28" s="90"/>
      <c r="E28" s="115"/>
      <c r="F28" s="90"/>
      <c r="G28" s="115"/>
      <c r="H28" s="90"/>
      <c r="I28" s="115"/>
      <c r="J28" s="90"/>
      <c r="K28" s="115"/>
      <c r="L28" s="90"/>
      <c r="M28" s="121"/>
      <c r="N28" s="90"/>
      <c r="O28" s="115"/>
      <c r="P28" s="90"/>
      <c r="Q28" s="115"/>
      <c r="R28" s="90"/>
      <c r="S28" s="115"/>
      <c r="U28" s="115"/>
      <c r="V28" s="90"/>
      <c r="W28" s="115"/>
      <c r="X28" s="90"/>
      <c r="Y28" s="115"/>
      <c r="Z28" s="90"/>
      <c r="AA28" s="115"/>
      <c r="AB28" s="111"/>
      <c r="AC28" s="115"/>
      <c r="AD28" s="111"/>
      <c r="AE28" s="115"/>
      <c r="AF28" s="90"/>
    </row>
    <row r="29" spans="1:32" ht="20.25" customHeight="1">
      <c r="A29" s="99" t="s">
        <v>276</v>
      </c>
      <c r="B29" s="39">
        <v>22</v>
      </c>
      <c r="C29" s="39"/>
      <c r="D29" s="108">
        <v>0</v>
      </c>
      <c r="E29" s="106"/>
      <c r="F29" s="108">
        <v>0</v>
      </c>
      <c r="G29" s="27"/>
      <c r="H29" s="108">
        <v>0</v>
      </c>
      <c r="I29" s="38"/>
      <c r="J29" s="108">
        <v>0</v>
      </c>
      <c r="K29" s="83"/>
      <c r="L29" s="108">
        <v>0</v>
      </c>
      <c r="M29" s="83"/>
      <c r="N29" s="108">
        <v>0</v>
      </c>
      <c r="O29" s="83"/>
      <c r="P29" s="27">
        <v>-687211</v>
      </c>
      <c r="Q29" s="83"/>
      <c r="R29" s="108">
        <v>0</v>
      </c>
      <c r="S29" s="83"/>
      <c r="T29" s="108">
        <v>0</v>
      </c>
      <c r="U29" s="83"/>
      <c r="V29" s="108">
        <v>0</v>
      </c>
      <c r="W29" s="83"/>
      <c r="X29" s="16">
        <v>0</v>
      </c>
      <c r="Y29" s="83"/>
      <c r="Z29" s="108">
        <v>0</v>
      </c>
      <c r="AA29" s="83"/>
      <c r="AB29" s="16">
        <f>SUM(D29,F29,H29,J29,L29,N29,P29,R29,Z29)</f>
        <v>-687211</v>
      </c>
      <c r="AC29" s="83"/>
      <c r="AD29" s="108">
        <v>0</v>
      </c>
      <c r="AE29" s="83"/>
      <c r="AF29" s="20">
        <f>SUM(AB29,AD29)</f>
        <v>-687211</v>
      </c>
    </row>
    <row r="30" spans="1:32" ht="20.25" customHeight="1" thickBot="1">
      <c r="A30" s="8" t="s">
        <v>271</v>
      </c>
      <c r="B30" s="8"/>
      <c r="C30" s="8"/>
      <c r="D30" s="122">
        <f>+D15+D21+D27+SUM(D29)</f>
        <v>8611242</v>
      </c>
      <c r="E30" s="123"/>
      <c r="F30" s="122">
        <f>+F15+F21+F27+SUM(F29)</f>
        <v>56408882</v>
      </c>
      <c r="G30" s="103"/>
      <c r="H30" s="122">
        <f>+H15+H21+H27+SUM(H29)</f>
        <v>3470021</v>
      </c>
      <c r="I30" s="103"/>
      <c r="J30" s="122">
        <f>+J15+J21+J27+SUM(J29)</f>
        <v>490423</v>
      </c>
      <c r="K30" s="42"/>
      <c r="L30" s="122">
        <f>+L15+L21+L27+SUM(L29)</f>
        <v>929166</v>
      </c>
      <c r="M30" s="42"/>
      <c r="N30" s="122">
        <f>+N15+N21+N27+SUM(N29)</f>
        <v>7062578</v>
      </c>
      <c r="O30" s="42"/>
      <c r="P30" s="122">
        <f>+P15+P21+P27+SUM(P29)</f>
        <v>50163792</v>
      </c>
      <c r="Q30" s="42"/>
      <c r="R30" s="122">
        <f>+R15+R21+R27+SUM(R29)</f>
        <v>-7062578</v>
      </c>
      <c r="S30" s="42"/>
      <c r="T30" s="122">
        <f>+T15+T21+T27+SUM(T29)</f>
        <v>9684937</v>
      </c>
      <c r="U30" s="42"/>
      <c r="V30" s="122">
        <f>+V15+V21+V27+SUM(V29)</f>
        <v>4790</v>
      </c>
      <c r="W30" s="42"/>
      <c r="X30" s="122">
        <f>+X15+X21+X27+SUM(X29)</f>
        <v>450967</v>
      </c>
      <c r="Y30" s="42"/>
      <c r="Z30" s="122">
        <f>+Z15+Z21+Z27+SUM(Z29)</f>
        <v>10140694</v>
      </c>
      <c r="AA30" s="123"/>
      <c r="AB30" s="122">
        <f>+AB15+AB21+AB27+SUM(AB29)</f>
        <v>130214220</v>
      </c>
      <c r="AC30" s="123"/>
      <c r="AD30" s="122">
        <f>+AD15+AD21+AD27+SUM(AD29)</f>
        <v>15000000</v>
      </c>
      <c r="AE30" s="123"/>
      <c r="AF30" s="122">
        <f>+AF15+AF21+AF27+SUM(AF29)</f>
        <v>145214220</v>
      </c>
    </row>
    <row r="31" spans="1:32" ht="20.25" customHeight="1" thickTop="1"/>
    <row r="32" spans="1:32" ht="20.25" customHeight="1">
      <c r="A32" s="8" t="s">
        <v>121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1:32" ht="20.25" customHeight="1">
      <c r="A33" s="8" t="s">
        <v>122</v>
      </c>
      <c r="B33" s="8"/>
      <c r="C33" s="8"/>
    </row>
    <row r="34" spans="1:32" ht="20.25" customHeight="1">
      <c r="A34" s="163" t="s">
        <v>123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</row>
    <row r="35" spans="1:32" ht="20.25" customHeight="1">
      <c r="A35" s="116"/>
      <c r="B35" s="116"/>
      <c r="C35" s="116"/>
      <c r="AF35" s="97" t="s">
        <v>3</v>
      </c>
    </row>
    <row r="36" spans="1:32" ht="20.25" customHeight="1">
      <c r="A36" s="117"/>
      <c r="B36" s="117"/>
      <c r="C36" s="117"/>
      <c r="D36" s="209" t="s">
        <v>196</v>
      </c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</row>
    <row r="37" spans="1:32" ht="20.25" customHeight="1">
      <c r="A37" s="117"/>
      <c r="B37" s="117"/>
      <c r="C37" s="117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210" t="s">
        <v>281</v>
      </c>
      <c r="U37" s="210"/>
      <c r="V37" s="210"/>
      <c r="W37" s="210"/>
      <c r="X37" s="210"/>
      <c r="Y37" s="210"/>
      <c r="Z37" s="210"/>
      <c r="AA37" s="98"/>
      <c r="AC37" s="98"/>
      <c r="AE37" s="98"/>
      <c r="AF37" s="98"/>
    </row>
    <row r="38" spans="1:32" ht="20.25" customHeight="1">
      <c r="A38" s="117"/>
      <c r="B38" s="117"/>
      <c r="C38" s="117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100"/>
      <c r="U38" s="100"/>
      <c r="V38" s="100"/>
      <c r="W38" s="100"/>
      <c r="X38" s="100" t="s">
        <v>289</v>
      </c>
      <c r="Y38" s="100"/>
      <c r="Z38" s="100"/>
      <c r="AA38" s="98"/>
      <c r="AC38" s="98"/>
      <c r="AE38" s="98"/>
      <c r="AF38" s="98"/>
    </row>
    <row r="39" spans="1:32" ht="20.25" customHeight="1">
      <c r="A39" s="117"/>
      <c r="B39" s="117"/>
      <c r="C39" s="117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100"/>
      <c r="U39" s="100"/>
      <c r="V39" s="100"/>
      <c r="W39" s="100"/>
      <c r="X39" s="100" t="s">
        <v>125</v>
      </c>
      <c r="Y39" s="100"/>
      <c r="Z39" s="100"/>
      <c r="AA39" s="98"/>
      <c r="AC39" s="98"/>
      <c r="AE39" s="98"/>
      <c r="AF39" s="98"/>
    </row>
    <row r="40" spans="1:32" ht="20.25" customHeight="1">
      <c r="A40" s="117"/>
      <c r="B40" s="117"/>
      <c r="C40" s="117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100"/>
      <c r="U40" s="100"/>
      <c r="V40" s="100" t="s">
        <v>257</v>
      </c>
      <c r="W40" s="100"/>
      <c r="X40" s="100" t="s">
        <v>127</v>
      </c>
      <c r="Y40" s="100"/>
      <c r="Z40" s="100" t="s">
        <v>129</v>
      </c>
      <c r="AA40" s="98"/>
      <c r="AC40" s="98"/>
      <c r="AE40" s="98"/>
      <c r="AF40" s="98"/>
    </row>
    <row r="41" spans="1:32" ht="20.25" customHeight="1">
      <c r="D41" s="100" t="s">
        <v>131</v>
      </c>
      <c r="E41" s="100"/>
      <c r="F41" s="100" t="s">
        <v>73</v>
      </c>
      <c r="G41" s="100"/>
      <c r="J41" s="100" t="s">
        <v>134</v>
      </c>
      <c r="K41" s="100"/>
      <c r="M41" s="100"/>
      <c r="N41" s="100" t="s">
        <v>325</v>
      </c>
      <c r="O41" s="100"/>
      <c r="P41" s="100" t="s">
        <v>135</v>
      </c>
      <c r="Q41" s="100"/>
      <c r="R41" s="100"/>
      <c r="S41" s="100"/>
      <c r="T41" s="100" t="s">
        <v>288</v>
      </c>
      <c r="U41" s="100"/>
      <c r="V41" s="100" t="s">
        <v>258</v>
      </c>
      <c r="W41" s="100"/>
      <c r="X41" s="100" t="s">
        <v>136</v>
      </c>
      <c r="Y41" s="100"/>
      <c r="Z41" s="100" t="s">
        <v>138</v>
      </c>
      <c r="AA41" s="100"/>
      <c r="AB41" s="100"/>
      <c r="AC41" s="100"/>
      <c r="AD41" s="100" t="s">
        <v>139</v>
      </c>
      <c r="AE41" s="100"/>
      <c r="AF41" s="100" t="s">
        <v>82</v>
      </c>
    </row>
    <row r="42" spans="1:32" ht="20.25" customHeight="1">
      <c r="D42" s="100" t="s">
        <v>143</v>
      </c>
      <c r="E42" s="100"/>
      <c r="F42" s="100" t="s">
        <v>197</v>
      </c>
      <c r="G42" s="100"/>
      <c r="H42" s="100" t="s">
        <v>145</v>
      </c>
      <c r="I42" s="100"/>
      <c r="J42" s="100" t="s">
        <v>147</v>
      </c>
      <c r="K42" s="100"/>
      <c r="L42" s="100" t="s">
        <v>148</v>
      </c>
      <c r="M42" s="100"/>
      <c r="N42" s="100" t="s">
        <v>326</v>
      </c>
      <c r="O42" s="100"/>
      <c r="P42" s="100" t="s">
        <v>149</v>
      </c>
      <c r="Q42" s="100"/>
      <c r="R42" s="100" t="s">
        <v>150</v>
      </c>
      <c r="S42" s="100"/>
      <c r="T42" s="100" t="s">
        <v>151</v>
      </c>
      <c r="U42" s="100"/>
      <c r="V42" s="100" t="s">
        <v>253</v>
      </c>
      <c r="W42" s="100"/>
      <c r="X42" s="100" t="s">
        <v>152</v>
      </c>
      <c r="Y42" s="100"/>
      <c r="Z42" s="100" t="s">
        <v>198</v>
      </c>
      <c r="AA42" s="100"/>
      <c r="AB42" s="100"/>
      <c r="AC42" s="100"/>
      <c r="AD42" s="100" t="s">
        <v>199</v>
      </c>
      <c r="AE42" s="100"/>
      <c r="AF42" s="100" t="s">
        <v>200</v>
      </c>
    </row>
    <row r="43" spans="1:32" ht="20.25" customHeight="1">
      <c r="B43" s="39" t="s">
        <v>10</v>
      </c>
      <c r="C43" s="101"/>
      <c r="D43" s="102" t="s">
        <v>159</v>
      </c>
      <c r="E43" s="100"/>
      <c r="F43" s="102" t="s">
        <v>160</v>
      </c>
      <c r="G43" s="100"/>
      <c r="H43" s="102" t="s">
        <v>161</v>
      </c>
      <c r="I43" s="100"/>
      <c r="J43" s="102" t="s">
        <v>163</v>
      </c>
      <c r="K43" s="100"/>
      <c r="L43" s="102" t="s">
        <v>164</v>
      </c>
      <c r="M43" s="100"/>
      <c r="N43" s="102" t="s">
        <v>160</v>
      </c>
      <c r="O43" s="100"/>
      <c r="P43" s="102" t="s">
        <v>165</v>
      </c>
      <c r="Q43" s="100"/>
      <c r="R43" s="102" t="s">
        <v>160</v>
      </c>
      <c r="S43" s="100"/>
      <c r="T43" s="102" t="s">
        <v>166</v>
      </c>
      <c r="U43" s="100"/>
      <c r="V43" s="102" t="s">
        <v>167</v>
      </c>
      <c r="W43" s="100"/>
      <c r="X43" s="102" t="s">
        <v>168</v>
      </c>
      <c r="Y43" s="100"/>
      <c r="Z43" s="102" t="s">
        <v>170</v>
      </c>
      <c r="AA43" s="100"/>
      <c r="AB43" s="102" t="s">
        <v>82</v>
      </c>
      <c r="AC43" s="100"/>
      <c r="AD43" s="102" t="s">
        <v>201</v>
      </c>
      <c r="AE43" s="100"/>
      <c r="AF43" s="102" t="s">
        <v>174</v>
      </c>
    </row>
    <row r="44" spans="1:32" ht="20.25" customHeight="1">
      <c r="A44" s="8"/>
      <c r="B44" s="8"/>
      <c r="C44" s="8"/>
      <c r="D44" s="105"/>
      <c r="E44" s="105"/>
      <c r="F44" s="105"/>
      <c r="G44" s="105"/>
      <c r="H44" s="105"/>
      <c r="I44" s="105"/>
      <c r="J44" s="38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C44" s="105"/>
      <c r="AE44" s="105"/>
      <c r="AF44" s="105"/>
    </row>
    <row r="45" spans="1:32" ht="20.25" customHeight="1">
      <c r="A45" s="8" t="s">
        <v>309</v>
      </c>
      <c r="B45" s="8"/>
      <c r="C45" s="8"/>
      <c r="J45" s="38"/>
    </row>
    <row r="46" spans="1:32" s="8" customFormat="1" ht="20.25" customHeight="1">
      <c r="A46" s="8" t="s">
        <v>310</v>
      </c>
      <c r="D46" s="124">
        <v>8611242</v>
      </c>
      <c r="E46" s="124"/>
      <c r="F46" s="124">
        <v>56408882</v>
      </c>
      <c r="G46" s="124"/>
      <c r="H46" s="124">
        <v>3470021</v>
      </c>
      <c r="I46" s="124"/>
      <c r="J46" s="124">
        <v>490423</v>
      </c>
      <c r="K46" s="124"/>
      <c r="L46" s="124">
        <v>929166</v>
      </c>
      <c r="M46" s="124"/>
      <c r="N46" s="124">
        <v>7062578</v>
      </c>
      <c r="O46" s="124"/>
      <c r="P46" s="124">
        <v>50163792</v>
      </c>
      <c r="Q46" s="124"/>
      <c r="R46" s="124">
        <v>-7062578</v>
      </c>
      <c r="S46" s="124"/>
      <c r="T46" s="124">
        <v>9684937</v>
      </c>
      <c r="U46" s="124"/>
      <c r="V46" s="124">
        <v>4790</v>
      </c>
      <c r="W46" s="124"/>
      <c r="X46" s="124">
        <v>450967</v>
      </c>
      <c r="Y46" s="124"/>
      <c r="Z46" s="124">
        <f>T46+V46+X46</f>
        <v>10140694</v>
      </c>
      <c r="AA46" s="124"/>
      <c r="AB46" s="30">
        <f>SUM(D46,F46,H46,J46,L46,N46,P46,R46,Z46)</f>
        <v>130214220</v>
      </c>
      <c r="AC46" s="124"/>
      <c r="AD46" s="124">
        <v>15000000</v>
      </c>
      <c r="AE46" s="124"/>
      <c r="AF46" s="164">
        <f>SUM(AB46,AD46)</f>
        <v>145214220</v>
      </c>
    </row>
    <row r="47" spans="1:32" ht="20.25" customHeight="1">
      <c r="A47" s="8" t="s">
        <v>175</v>
      </c>
      <c r="B47" s="8"/>
      <c r="C47" s="8"/>
      <c r="D47" s="111"/>
      <c r="E47" s="89"/>
      <c r="F47" s="111"/>
      <c r="G47" s="111"/>
      <c r="H47" s="112"/>
      <c r="I47" s="112"/>
      <c r="J47" s="112"/>
      <c r="K47" s="90"/>
      <c r="L47" s="111"/>
      <c r="M47" s="90"/>
      <c r="N47" s="111"/>
      <c r="O47" s="90"/>
      <c r="P47" s="111"/>
      <c r="Q47" s="90"/>
      <c r="R47" s="90"/>
      <c r="S47" s="90"/>
      <c r="T47" s="111"/>
      <c r="U47" s="90"/>
      <c r="V47" s="90"/>
      <c r="W47" s="90"/>
      <c r="X47" s="90"/>
      <c r="Y47" s="90"/>
      <c r="Z47" s="111"/>
      <c r="AA47" s="90"/>
      <c r="AB47" s="8"/>
      <c r="AC47" s="90"/>
      <c r="AD47" s="8"/>
      <c r="AE47" s="90"/>
      <c r="AF47" s="111"/>
    </row>
    <row r="48" spans="1:32" ht="20.25" customHeight="1">
      <c r="A48" s="104" t="s">
        <v>202</v>
      </c>
      <c r="B48" s="8"/>
      <c r="C48" s="8"/>
      <c r="D48" s="111"/>
      <c r="E48" s="89"/>
      <c r="F48" s="111"/>
      <c r="G48" s="111"/>
      <c r="H48" s="112"/>
      <c r="I48" s="112"/>
      <c r="J48" s="112"/>
      <c r="K48" s="90"/>
      <c r="L48" s="111"/>
      <c r="M48" s="90"/>
      <c r="N48" s="111"/>
      <c r="O48" s="90"/>
      <c r="P48" s="111"/>
      <c r="Q48" s="90"/>
      <c r="R48" s="90"/>
      <c r="S48" s="90"/>
      <c r="T48" s="111"/>
      <c r="U48" s="90"/>
      <c r="V48" s="90"/>
      <c r="W48" s="90"/>
      <c r="X48" s="90"/>
      <c r="Y48" s="90"/>
      <c r="Z48" s="111"/>
      <c r="AA48" s="90"/>
      <c r="AB48" s="8"/>
      <c r="AC48" s="90"/>
      <c r="AD48" s="8"/>
      <c r="AE48" s="90"/>
      <c r="AF48" s="111"/>
    </row>
    <row r="49" spans="1:32" ht="20.25" customHeight="1">
      <c r="A49" s="99" t="s">
        <v>203</v>
      </c>
      <c r="B49" s="39">
        <v>28</v>
      </c>
      <c r="C49" s="39"/>
      <c r="D49" s="108">
        <v>0</v>
      </c>
      <c r="E49" s="106"/>
      <c r="F49" s="108">
        <v>0</v>
      </c>
      <c r="G49" s="108"/>
      <c r="H49" s="108">
        <v>0</v>
      </c>
      <c r="I49" s="108"/>
      <c r="J49" s="108">
        <v>0</v>
      </c>
      <c r="K49" s="108"/>
      <c r="L49" s="108">
        <v>0</v>
      </c>
      <c r="M49" s="108"/>
      <c r="N49" s="108">
        <v>0</v>
      </c>
      <c r="O49" s="108"/>
      <c r="P49" s="108">
        <v>-2926799</v>
      </c>
      <c r="Q49" s="108"/>
      <c r="R49" s="108">
        <v>0</v>
      </c>
      <c r="S49" s="108"/>
      <c r="T49" s="108">
        <v>0</v>
      </c>
      <c r="U49" s="108"/>
      <c r="V49" s="108">
        <v>0</v>
      </c>
      <c r="W49" s="160"/>
      <c r="X49" s="149">
        <v>0</v>
      </c>
      <c r="Y49" s="83"/>
      <c r="Z49" s="124">
        <f>T49+V49+X49</f>
        <v>0</v>
      </c>
      <c r="AA49" s="83"/>
      <c r="AB49" s="15">
        <f>SUM(D49,F49,H49,J49,L49,N49,P49,R49,Z49)</f>
        <v>-2926799</v>
      </c>
      <c r="AC49" s="83"/>
      <c r="AD49" s="108">
        <v>0</v>
      </c>
      <c r="AE49" s="83"/>
      <c r="AF49" s="149">
        <f>SUM(AB49,AD49)</f>
        <v>-2926799</v>
      </c>
    </row>
    <row r="50" spans="1:32" ht="20.25" customHeight="1">
      <c r="A50" s="99" t="s">
        <v>178</v>
      </c>
      <c r="B50" s="39">
        <v>18</v>
      </c>
      <c r="C50" s="39"/>
      <c r="D50" s="108">
        <v>0</v>
      </c>
      <c r="E50" s="106"/>
      <c r="F50" s="108">
        <v>0</v>
      </c>
      <c r="G50" s="108"/>
      <c r="H50" s="108">
        <v>0</v>
      </c>
      <c r="I50" s="108"/>
      <c r="J50" s="108">
        <v>0</v>
      </c>
      <c r="K50" s="108"/>
      <c r="L50" s="108">
        <v>0</v>
      </c>
      <c r="M50" s="108"/>
      <c r="N50" s="108">
        <v>2692197</v>
      </c>
      <c r="O50" s="108"/>
      <c r="P50" s="108">
        <v>-2692197</v>
      </c>
      <c r="Q50" s="108"/>
      <c r="R50" s="108">
        <v>-2692197</v>
      </c>
      <c r="S50" s="108"/>
      <c r="T50" s="108">
        <v>0</v>
      </c>
      <c r="U50" s="108"/>
      <c r="V50" s="108">
        <v>0</v>
      </c>
      <c r="W50" s="160"/>
      <c r="X50" s="149">
        <v>0</v>
      </c>
      <c r="Y50" s="83"/>
      <c r="Z50" s="124">
        <f>T50+V50+X50</f>
        <v>0</v>
      </c>
      <c r="AA50" s="83"/>
      <c r="AB50" s="15">
        <f>SUM(D50,F50,H50,J50,L50,N50,P50,R50,Z50)</f>
        <v>-2692197</v>
      </c>
      <c r="AC50" s="83"/>
      <c r="AD50" s="108">
        <v>0</v>
      </c>
      <c r="AE50" s="83"/>
      <c r="AF50" s="149">
        <f>SUM(AB50,AD50)</f>
        <v>-2692197</v>
      </c>
    </row>
    <row r="51" spans="1:32" ht="20.25" customHeight="1">
      <c r="A51" s="99" t="s">
        <v>361</v>
      </c>
      <c r="B51" s="39"/>
      <c r="C51" s="39"/>
      <c r="D51" s="108"/>
      <c r="E51" s="106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60"/>
      <c r="X51" s="149"/>
      <c r="Y51" s="83"/>
      <c r="Z51" s="124"/>
      <c r="AA51" s="83"/>
      <c r="AB51" s="15"/>
      <c r="AC51" s="83"/>
      <c r="AD51" s="108"/>
      <c r="AE51" s="83"/>
      <c r="AF51" s="149"/>
    </row>
    <row r="52" spans="1:32" ht="20.25" customHeight="1">
      <c r="A52" s="99" t="s">
        <v>362</v>
      </c>
      <c r="B52" s="39">
        <v>18</v>
      </c>
      <c r="C52" s="39"/>
      <c r="D52" s="108">
        <v>-197673</v>
      </c>
      <c r="E52" s="106"/>
      <c r="F52" s="108">
        <v>-1294884</v>
      </c>
      <c r="G52" s="108"/>
      <c r="H52" s="108">
        <v>0</v>
      </c>
      <c r="I52" s="108"/>
      <c r="J52" s="108">
        <v>0</v>
      </c>
      <c r="K52" s="108"/>
      <c r="L52" s="108">
        <v>0</v>
      </c>
      <c r="M52" s="108"/>
      <c r="N52" s="108">
        <v>-6088210</v>
      </c>
      <c r="O52" s="108"/>
      <c r="P52" s="108">
        <v>1492557</v>
      </c>
      <c r="Q52" s="108"/>
      <c r="R52" s="108">
        <v>6088210</v>
      </c>
      <c r="S52" s="108"/>
      <c r="T52" s="108">
        <v>0</v>
      </c>
      <c r="U52" s="108"/>
      <c r="V52" s="108">
        <v>0</v>
      </c>
      <c r="W52" s="160"/>
      <c r="X52" s="142">
        <v>0</v>
      </c>
      <c r="Y52" s="83"/>
      <c r="Z52" s="124">
        <f>T52+V52+X52</f>
        <v>0</v>
      </c>
      <c r="AA52" s="83"/>
      <c r="AB52" s="15">
        <f>SUM(D52,F52,H52,J52,L52,N52,P52,R52,Z52)</f>
        <v>0</v>
      </c>
      <c r="AC52" s="83"/>
      <c r="AD52" s="108">
        <v>0</v>
      </c>
      <c r="AE52" s="83"/>
      <c r="AF52" s="149">
        <f>SUM(AB52,AD52)</f>
        <v>0</v>
      </c>
    </row>
    <row r="53" spans="1:32" s="8" customFormat="1" ht="20.25" customHeight="1">
      <c r="A53" s="104" t="s">
        <v>204</v>
      </c>
      <c r="D53" s="119">
        <f>SUM(D49:D52)</f>
        <v>-197673</v>
      </c>
      <c r="E53" s="89"/>
      <c r="F53" s="119">
        <f>SUM(F49:F52)</f>
        <v>-1294884</v>
      </c>
      <c r="G53" s="111"/>
      <c r="H53" s="119">
        <f>SUM(H49:H52)</f>
        <v>0</v>
      </c>
      <c r="I53" s="111"/>
      <c r="J53" s="119">
        <f>SUM(J49:J52)</f>
        <v>0</v>
      </c>
      <c r="K53" s="90"/>
      <c r="L53" s="119">
        <f>SUM(L49:L52)</f>
        <v>0</v>
      </c>
      <c r="M53" s="90"/>
      <c r="N53" s="119">
        <f>SUM(N49:N52)</f>
        <v>-3396013</v>
      </c>
      <c r="O53" s="90"/>
      <c r="P53" s="119">
        <f>SUM(P49:P52)</f>
        <v>-4126439</v>
      </c>
      <c r="Q53" s="90"/>
      <c r="R53" s="119">
        <f>SUM(R49:R52)</f>
        <v>3396013</v>
      </c>
      <c r="S53" s="90"/>
      <c r="T53" s="119">
        <f>SUM(T49:T52)</f>
        <v>0</v>
      </c>
      <c r="U53" s="90"/>
      <c r="V53" s="119">
        <f>SUM(V49:V52)</f>
        <v>0</v>
      </c>
      <c r="W53" s="90"/>
      <c r="X53" s="119">
        <f>SUM(X49:X52)</f>
        <v>0</v>
      </c>
      <c r="Y53" s="90"/>
      <c r="Z53" s="119">
        <f>SUM(Z49:Z52)</f>
        <v>0</v>
      </c>
      <c r="AA53" s="90"/>
      <c r="AB53" s="119">
        <f>SUM(AB49:AB52)</f>
        <v>-5618996</v>
      </c>
      <c r="AC53" s="90"/>
      <c r="AD53" s="119">
        <f>SUM(AD49:AD50)</f>
        <v>0</v>
      </c>
      <c r="AE53" s="90"/>
      <c r="AF53" s="119">
        <f>SUM(AF49:AF52)</f>
        <v>-5618996</v>
      </c>
    </row>
    <row r="54" spans="1:32" s="8" customFormat="1" ht="20.25" customHeight="1">
      <c r="A54" s="8" t="s">
        <v>359</v>
      </c>
      <c r="D54" s="40">
        <f>D53</f>
        <v>-197673</v>
      </c>
      <c r="E54" s="120"/>
      <c r="F54" s="40">
        <f>F53</f>
        <v>-1294884</v>
      </c>
      <c r="G54" s="111"/>
      <c r="H54" s="40">
        <f>H53</f>
        <v>0</v>
      </c>
      <c r="I54" s="111"/>
      <c r="J54" s="40">
        <f>J53</f>
        <v>0</v>
      </c>
      <c r="K54" s="90"/>
      <c r="L54" s="40">
        <f>L53</f>
        <v>0</v>
      </c>
      <c r="M54" s="90"/>
      <c r="N54" s="40">
        <f>N53</f>
        <v>-3396013</v>
      </c>
      <c r="O54" s="90"/>
      <c r="P54" s="40">
        <f>P53</f>
        <v>-4126439</v>
      </c>
      <c r="Q54" s="90"/>
      <c r="R54" s="40">
        <f>R53</f>
        <v>3396013</v>
      </c>
      <c r="S54" s="90"/>
      <c r="T54" s="40">
        <f>T53</f>
        <v>0</v>
      </c>
      <c r="U54" s="90"/>
      <c r="V54" s="40">
        <f>V53</f>
        <v>0</v>
      </c>
      <c r="W54" s="90"/>
      <c r="X54" s="40">
        <f>X53</f>
        <v>0</v>
      </c>
      <c r="Y54" s="90"/>
      <c r="Z54" s="40">
        <f>Z53</f>
        <v>0</v>
      </c>
      <c r="AA54" s="120"/>
      <c r="AB54" s="40">
        <f>AB53</f>
        <v>-5618996</v>
      </c>
      <c r="AC54" s="120"/>
      <c r="AD54" s="40">
        <f>AD53</f>
        <v>0</v>
      </c>
      <c r="AE54" s="120"/>
      <c r="AF54" s="40">
        <f>AF53</f>
        <v>-5618996</v>
      </c>
    </row>
    <row r="55" spans="1:32" ht="20.25" customHeight="1">
      <c r="A55" s="8" t="s">
        <v>191</v>
      </c>
      <c r="B55" s="8"/>
      <c r="C55" s="8"/>
      <c r="D55" s="38"/>
      <c r="E55" s="131"/>
      <c r="F55" s="38"/>
      <c r="G55" s="38"/>
      <c r="H55" s="38"/>
      <c r="I55" s="38"/>
      <c r="J55" s="38"/>
      <c r="K55" s="82"/>
      <c r="L55" s="38"/>
      <c r="M55" s="82"/>
      <c r="N55" s="27"/>
      <c r="O55" s="82"/>
      <c r="P55" s="27"/>
      <c r="Q55" s="82"/>
      <c r="R55" s="82"/>
      <c r="S55" s="82"/>
      <c r="T55" s="38"/>
      <c r="U55" s="82"/>
      <c r="V55" s="38"/>
      <c r="W55" s="82"/>
      <c r="X55" s="38"/>
      <c r="Y55" s="82"/>
      <c r="Z55" s="38"/>
      <c r="AA55" s="131"/>
      <c r="AB55" s="38"/>
      <c r="AC55" s="131"/>
      <c r="AD55" s="38"/>
      <c r="AE55" s="131"/>
      <c r="AF55" s="27"/>
    </row>
    <row r="56" spans="1:32" ht="20.25" customHeight="1">
      <c r="A56" s="99" t="s">
        <v>192</v>
      </c>
      <c r="D56" s="108">
        <v>0</v>
      </c>
      <c r="E56" s="108"/>
      <c r="F56" s="108">
        <v>0</v>
      </c>
      <c r="G56" s="108"/>
      <c r="H56" s="108">
        <v>0</v>
      </c>
      <c r="I56" s="108"/>
      <c r="J56" s="108">
        <v>0</v>
      </c>
      <c r="K56" s="108"/>
      <c r="L56" s="108">
        <v>0</v>
      </c>
      <c r="M56" s="82"/>
      <c r="N56" s="108">
        <v>0</v>
      </c>
      <c r="O56" s="82"/>
      <c r="P56" s="27">
        <v>148609</v>
      </c>
      <c r="Q56" s="82"/>
      <c r="R56" s="108">
        <v>0</v>
      </c>
      <c r="S56" s="82"/>
      <c r="T56" s="108">
        <v>0</v>
      </c>
      <c r="U56" s="82"/>
      <c r="V56" s="108">
        <v>0</v>
      </c>
      <c r="W56" s="82"/>
      <c r="X56" s="108">
        <v>0</v>
      </c>
      <c r="Y56" s="82"/>
      <c r="Z56" s="124">
        <f>T56+V56+X56</f>
        <v>0</v>
      </c>
      <c r="AA56" s="131"/>
      <c r="AB56" s="15">
        <f>SUM(D56,F56,H56,J56,L56,N56,P56,R56,Z56)</f>
        <v>148609</v>
      </c>
      <c r="AC56" s="131"/>
      <c r="AD56" s="108">
        <v>0</v>
      </c>
      <c r="AE56" s="131"/>
      <c r="AF56" s="149">
        <f>SUM(AB56,AD56)</f>
        <v>148609</v>
      </c>
    </row>
    <row r="57" spans="1:32" ht="20.25" customHeight="1">
      <c r="A57" s="99" t="s">
        <v>193</v>
      </c>
      <c r="B57" s="8"/>
      <c r="C57" s="8"/>
      <c r="D57" s="108"/>
      <c r="E57" s="108"/>
      <c r="F57" s="108"/>
      <c r="G57" s="108"/>
      <c r="H57" s="108"/>
      <c r="I57" s="108"/>
      <c r="J57" s="108"/>
      <c r="K57" s="108"/>
      <c r="L57" s="108"/>
      <c r="M57" s="82"/>
      <c r="N57" s="108"/>
      <c r="O57" s="82"/>
      <c r="P57" s="108"/>
      <c r="Q57" s="82"/>
      <c r="R57" s="108"/>
      <c r="S57" s="82"/>
      <c r="T57" s="108"/>
      <c r="U57" s="82"/>
      <c r="V57" s="108"/>
      <c r="W57" s="82"/>
      <c r="X57" s="108"/>
      <c r="Y57" s="82"/>
      <c r="Z57" s="108"/>
      <c r="AA57" s="131"/>
      <c r="AB57" s="108"/>
      <c r="AC57" s="131"/>
      <c r="AD57" s="108"/>
      <c r="AE57" s="131"/>
      <c r="AF57" s="20"/>
    </row>
    <row r="58" spans="1:32" ht="20.25" customHeight="1">
      <c r="A58" s="99" t="s">
        <v>340</v>
      </c>
      <c r="B58" s="8"/>
      <c r="C58" s="8"/>
      <c r="D58" s="108"/>
      <c r="E58" s="108"/>
      <c r="F58" s="108"/>
      <c r="G58" s="108"/>
      <c r="H58" s="108"/>
      <c r="I58" s="108"/>
      <c r="J58" s="108"/>
      <c r="K58" s="108"/>
      <c r="L58" s="108"/>
      <c r="M58" s="82"/>
      <c r="N58" s="108"/>
      <c r="O58" s="82"/>
      <c r="P58" s="108"/>
      <c r="Q58" s="82"/>
      <c r="R58" s="108"/>
      <c r="S58" s="82"/>
      <c r="T58" s="108"/>
      <c r="U58" s="82"/>
      <c r="V58" s="108"/>
      <c r="W58" s="82"/>
      <c r="X58" s="108"/>
      <c r="Y58" s="82"/>
      <c r="Z58" s="108"/>
      <c r="AA58" s="131"/>
      <c r="AB58" s="108"/>
      <c r="AC58" s="131"/>
      <c r="AD58" s="108"/>
      <c r="AE58" s="131"/>
      <c r="AF58" s="20"/>
    </row>
    <row r="59" spans="1:32" ht="20.25" customHeight="1">
      <c r="A59" s="99" t="s">
        <v>194</v>
      </c>
      <c r="B59" s="39">
        <v>20</v>
      </c>
      <c r="D59" s="108">
        <v>0</v>
      </c>
      <c r="E59" s="108"/>
      <c r="F59" s="108">
        <v>0</v>
      </c>
      <c r="G59" s="108"/>
      <c r="H59" s="108">
        <v>0</v>
      </c>
      <c r="I59" s="108"/>
      <c r="J59" s="108">
        <v>0</v>
      </c>
      <c r="K59" s="108"/>
      <c r="L59" s="108">
        <v>0</v>
      </c>
      <c r="M59" s="82"/>
      <c r="N59" s="108">
        <v>0</v>
      </c>
      <c r="O59" s="82"/>
      <c r="P59" s="108">
        <v>-8847</v>
      </c>
      <c r="Q59" s="82"/>
      <c r="R59" s="108">
        <v>0</v>
      </c>
      <c r="S59" s="82"/>
      <c r="T59" s="108">
        <v>0</v>
      </c>
      <c r="U59" s="82"/>
      <c r="V59" s="108">
        <v>0</v>
      </c>
      <c r="W59" s="82"/>
      <c r="X59" s="108">
        <v>0</v>
      </c>
      <c r="Y59" s="82"/>
      <c r="Z59" s="124">
        <f>T59+V59+X59</f>
        <v>0</v>
      </c>
      <c r="AA59" s="131"/>
      <c r="AB59" s="15">
        <f>SUM(D59,F59,H59,J59,L59,N59,P59,R59,Z59)</f>
        <v>-8847</v>
      </c>
      <c r="AC59" s="131"/>
      <c r="AD59" s="108">
        <v>0</v>
      </c>
      <c r="AE59" s="131"/>
      <c r="AF59" s="149">
        <f>SUM(AB59,AD59)</f>
        <v>-8847</v>
      </c>
    </row>
    <row r="60" spans="1:32" ht="20.25" customHeight="1">
      <c r="A60" s="99" t="s">
        <v>195</v>
      </c>
      <c r="D60" s="107">
        <v>0</v>
      </c>
      <c r="E60" s="83"/>
      <c r="F60" s="107">
        <v>0</v>
      </c>
      <c r="G60" s="83"/>
      <c r="H60" s="107">
        <v>0</v>
      </c>
      <c r="I60" s="83"/>
      <c r="J60" s="107">
        <v>0</v>
      </c>
      <c r="K60" s="83"/>
      <c r="L60" s="107">
        <v>0</v>
      </c>
      <c r="M60" s="83"/>
      <c r="N60" s="107">
        <v>0</v>
      </c>
      <c r="O60" s="83"/>
      <c r="P60" s="107">
        <v>0</v>
      </c>
      <c r="Q60" s="83"/>
      <c r="R60" s="107">
        <v>0</v>
      </c>
      <c r="S60" s="83"/>
      <c r="T60" s="107">
        <v>0</v>
      </c>
      <c r="V60" s="107">
        <v>-6287</v>
      </c>
      <c r="W60" s="83"/>
      <c r="X60" s="107">
        <v>-32000</v>
      </c>
      <c r="Y60" s="83"/>
      <c r="Z60" s="161">
        <f>T60+V60+X60</f>
        <v>-38287</v>
      </c>
      <c r="AA60" s="83"/>
      <c r="AB60" s="16">
        <f>SUM(D60,F60,H60,J60,L60,N60,P60,R60,Z60)</f>
        <v>-38287</v>
      </c>
      <c r="AC60" s="83"/>
      <c r="AD60" s="107">
        <v>0</v>
      </c>
      <c r="AE60" s="83"/>
      <c r="AF60" s="142">
        <f>SUM(AB60,AD60)</f>
        <v>-38287</v>
      </c>
    </row>
    <row r="61" spans="1:32" s="8" customFormat="1" ht="20.25" customHeight="1">
      <c r="A61" s="8" t="s">
        <v>120</v>
      </c>
      <c r="D61" s="40">
        <f>SUM(D56:D60)</f>
        <v>0</v>
      </c>
      <c r="E61" s="89"/>
      <c r="F61" s="40">
        <f>SUM(F56:F60)</f>
        <v>0</v>
      </c>
      <c r="G61" s="111"/>
      <c r="H61" s="40">
        <f>SUM(H56:H60)</f>
        <v>0</v>
      </c>
      <c r="I61" s="112"/>
      <c r="J61" s="40">
        <f>SUM(J56:J60)</f>
        <v>0</v>
      </c>
      <c r="K61" s="90"/>
      <c r="L61" s="40">
        <f>SUM(L56:L60)</f>
        <v>0</v>
      </c>
      <c r="M61" s="90"/>
      <c r="N61" s="40">
        <f>SUM(N56:N60)</f>
        <v>0</v>
      </c>
      <c r="O61" s="90"/>
      <c r="P61" s="40">
        <f>SUM(P56:P60)</f>
        <v>139762</v>
      </c>
      <c r="Q61" s="90"/>
      <c r="R61" s="40">
        <f>SUM(R56:R60)</f>
        <v>0</v>
      </c>
      <c r="S61" s="90"/>
      <c r="T61" s="40">
        <f>SUM(T56:T60)</f>
        <v>0</v>
      </c>
      <c r="U61" s="90"/>
      <c r="V61" s="40">
        <f>SUM(V56:V60)</f>
        <v>-6287</v>
      </c>
      <c r="W61" s="90"/>
      <c r="X61" s="40">
        <f>SUM(X56:X60)</f>
        <v>-32000</v>
      </c>
      <c r="Y61" s="90"/>
      <c r="Z61" s="40">
        <f>SUM(Z56:Z60)</f>
        <v>-38287</v>
      </c>
      <c r="AA61" s="90"/>
      <c r="AB61" s="40">
        <f>SUM(AB56:AB60)</f>
        <v>101475</v>
      </c>
      <c r="AC61" s="90"/>
      <c r="AD61" s="40">
        <f>SUM(AD56:AD60)</f>
        <v>0</v>
      </c>
      <c r="AE61" s="90"/>
      <c r="AF61" s="40">
        <f>SUM(AF56:AF60)</f>
        <v>101475</v>
      </c>
    </row>
    <row r="62" spans="1:32" ht="20.25" customHeight="1">
      <c r="A62" s="99" t="s">
        <v>205</v>
      </c>
      <c r="B62" s="39"/>
      <c r="C62" s="39"/>
      <c r="D62" s="41">
        <v>0</v>
      </c>
      <c r="E62" s="89"/>
      <c r="F62" s="41">
        <v>0</v>
      </c>
      <c r="G62" s="111"/>
      <c r="H62" s="41">
        <v>0</v>
      </c>
      <c r="I62" s="112"/>
      <c r="J62" s="41">
        <v>0</v>
      </c>
      <c r="K62" s="90"/>
      <c r="L62" s="41">
        <v>0</v>
      </c>
      <c r="M62" s="90"/>
      <c r="N62" s="41">
        <v>0</v>
      </c>
      <c r="O62" s="90"/>
      <c r="P62" s="136">
        <v>66340</v>
      </c>
      <c r="Q62" s="90"/>
      <c r="R62" s="41">
        <v>0</v>
      </c>
      <c r="S62" s="90"/>
      <c r="T62" s="108">
        <v>-66340</v>
      </c>
      <c r="U62" s="90"/>
      <c r="V62" s="41">
        <v>0</v>
      </c>
      <c r="W62" s="90"/>
      <c r="X62" s="41">
        <v>0</v>
      </c>
      <c r="Y62" s="90"/>
      <c r="Z62" s="162">
        <f>T62+V62+X62</f>
        <v>-66340</v>
      </c>
      <c r="AA62" s="90"/>
      <c r="AB62" s="15">
        <f>SUM(D62,F62,H62,J62,L62,N62,P62,R62,Z62)</f>
        <v>0</v>
      </c>
      <c r="AC62" s="90"/>
      <c r="AD62" s="41">
        <v>0</v>
      </c>
      <c r="AE62" s="90"/>
      <c r="AF62" s="149">
        <f>SUM(AB62,AD62)</f>
        <v>0</v>
      </c>
    </row>
    <row r="63" spans="1:32" ht="20.25" customHeight="1">
      <c r="A63" s="99" t="s">
        <v>206</v>
      </c>
      <c r="B63" s="39">
        <v>22</v>
      </c>
      <c r="C63" s="39"/>
      <c r="D63" s="41">
        <v>0</v>
      </c>
      <c r="E63" s="89"/>
      <c r="F63" s="41">
        <v>0</v>
      </c>
      <c r="G63" s="111"/>
      <c r="H63" s="41">
        <v>0</v>
      </c>
      <c r="I63" s="112"/>
      <c r="J63" s="41">
        <v>0</v>
      </c>
      <c r="K63" s="90"/>
      <c r="L63" s="41">
        <v>0</v>
      </c>
      <c r="M63" s="90"/>
      <c r="N63" s="41">
        <v>0</v>
      </c>
      <c r="O63" s="90"/>
      <c r="P63" s="41">
        <v>0</v>
      </c>
      <c r="Q63" s="90"/>
      <c r="R63" s="41">
        <v>0</v>
      </c>
      <c r="S63" s="90"/>
      <c r="T63" s="41">
        <v>0</v>
      </c>
      <c r="U63" s="90"/>
      <c r="V63" s="41">
        <v>0</v>
      </c>
      <c r="W63" s="90"/>
      <c r="X63" s="41">
        <v>0</v>
      </c>
      <c r="Y63" s="90"/>
      <c r="Z63" s="124">
        <f>T63+V63+X63</f>
        <v>0</v>
      </c>
      <c r="AA63" s="90"/>
      <c r="AB63" s="15">
        <f>SUM(D63,F63,H63,J63,L63,N63,P63,R63,Z63)</f>
        <v>0</v>
      </c>
      <c r="AC63" s="90"/>
      <c r="AD63" s="20">
        <v>11932000</v>
      </c>
      <c r="AE63" s="90"/>
      <c r="AF63" s="149">
        <f>SUM(AB63,AD63)</f>
        <v>11932000</v>
      </c>
    </row>
    <row r="64" spans="1:32" ht="20.25" customHeight="1">
      <c r="A64" s="99" t="s">
        <v>356</v>
      </c>
      <c r="C64" s="115"/>
      <c r="D64" s="90"/>
      <c r="E64" s="115"/>
      <c r="F64" s="90"/>
      <c r="G64" s="115"/>
      <c r="H64" s="90"/>
      <c r="I64" s="115"/>
      <c r="J64" s="90"/>
      <c r="K64" s="115"/>
      <c r="L64" s="90"/>
      <c r="M64" s="121"/>
      <c r="N64" s="90"/>
      <c r="O64" s="115"/>
      <c r="P64" s="90"/>
      <c r="Q64" s="115"/>
      <c r="R64" s="90"/>
      <c r="S64" s="115"/>
      <c r="U64" s="115"/>
      <c r="V64" s="90"/>
      <c r="W64" s="115"/>
      <c r="X64" s="90"/>
      <c r="Y64" s="115"/>
      <c r="Z64" s="90"/>
      <c r="AA64" s="115"/>
      <c r="AB64" s="111"/>
      <c r="AC64" s="115"/>
      <c r="AD64" s="111"/>
      <c r="AE64" s="115"/>
      <c r="AF64" s="90"/>
    </row>
    <row r="65" spans="1:32" ht="20.25" customHeight="1">
      <c r="A65" s="99" t="s">
        <v>276</v>
      </c>
      <c r="B65" s="39">
        <v>22</v>
      </c>
      <c r="C65" s="39"/>
      <c r="D65" s="108">
        <v>0</v>
      </c>
      <c r="E65" s="106"/>
      <c r="F65" s="108">
        <v>0</v>
      </c>
      <c r="G65" s="27"/>
      <c r="H65" s="108">
        <v>0</v>
      </c>
      <c r="I65" s="38"/>
      <c r="J65" s="108">
        <v>0</v>
      </c>
      <c r="K65" s="83"/>
      <c r="L65" s="108">
        <v>0</v>
      </c>
      <c r="M65" s="83"/>
      <c r="N65" s="108">
        <v>0</v>
      </c>
      <c r="O65" s="83"/>
      <c r="P65" s="27">
        <v>-591762</v>
      </c>
      <c r="Q65" s="83"/>
      <c r="R65" s="108">
        <v>0</v>
      </c>
      <c r="S65" s="83"/>
      <c r="T65" s="108">
        <v>0</v>
      </c>
      <c r="U65" s="83"/>
      <c r="V65" s="108">
        <v>0</v>
      </c>
      <c r="W65" s="83"/>
      <c r="X65" s="16">
        <v>0</v>
      </c>
      <c r="Y65" s="83"/>
      <c r="Z65" s="161">
        <f>T65+V65+X65</f>
        <v>0</v>
      </c>
      <c r="AA65" s="83"/>
      <c r="AB65" s="15">
        <f>SUM(D65,F65,H65,J65,L65,N65,P65,R65,Z65)</f>
        <v>-591762</v>
      </c>
      <c r="AC65" s="83"/>
      <c r="AD65" s="108">
        <v>0</v>
      </c>
      <c r="AE65" s="83"/>
      <c r="AF65" s="149">
        <f>SUM(AB65,AD65)</f>
        <v>-591762</v>
      </c>
    </row>
    <row r="66" spans="1:32" s="8" customFormat="1" ht="20.25" customHeight="1" thickBot="1">
      <c r="A66" s="8" t="s">
        <v>311</v>
      </c>
      <c r="D66" s="122">
        <f>+D46+D54+D61+SUM(D62:D65)</f>
        <v>8413569</v>
      </c>
      <c r="E66" s="123"/>
      <c r="F66" s="122">
        <f>+F46+F54+F61+SUM(F62:F65)</f>
        <v>55113998</v>
      </c>
      <c r="G66" s="103"/>
      <c r="H66" s="122">
        <f>+H46+H54+H61+SUM(H62:H65)</f>
        <v>3470021</v>
      </c>
      <c r="I66" s="103"/>
      <c r="J66" s="122">
        <f>+J46+J54+J61+SUM(J62:J65)</f>
        <v>490423</v>
      </c>
      <c r="K66" s="42"/>
      <c r="L66" s="122">
        <f>+L46+L54+L61+SUM(L62:L65)</f>
        <v>929166</v>
      </c>
      <c r="M66" s="42"/>
      <c r="N66" s="122">
        <f>+N46+N54+N61+SUM(N62:N65)</f>
        <v>3666565</v>
      </c>
      <c r="O66" s="42"/>
      <c r="P66" s="122">
        <f>+P46+P54+P61+SUM(P62:P65)</f>
        <v>45651693</v>
      </c>
      <c r="Q66" s="42"/>
      <c r="R66" s="122">
        <f>+R46+R54+R61+SUM(R62:R65)</f>
        <v>-3666565</v>
      </c>
      <c r="S66" s="42"/>
      <c r="T66" s="122">
        <f>+T46+T54+T61+SUM(T62:T65)</f>
        <v>9618597</v>
      </c>
      <c r="U66" s="42"/>
      <c r="V66" s="122">
        <f>+V46+V54+V61+SUM(V62:V65)</f>
        <v>-1497</v>
      </c>
      <c r="W66" s="42"/>
      <c r="X66" s="122">
        <f>+X46+X54+X61+SUM(X62:X65)</f>
        <v>418967</v>
      </c>
      <c r="Y66" s="42"/>
      <c r="Z66" s="122">
        <f>+Z46+Z54+Z61+SUM(Z62:Z65)</f>
        <v>10036067</v>
      </c>
      <c r="AA66" s="123"/>
      <c r="AB66" s="122">
        <f>+AB46+AB54+AB61+SUM(AB62:AB65)</f>
        <v>124104937</v>
      </c>
      <c r="AC66" s="123"/>
      <c r="AD66" s="122">
        <f>+AD46+AD54+AD61+SUM(AD62:AD65)</f>
        <v>26932000</v>
      </c>
      <c r="AE66" s="123"/>
      <c r="AF66" s="122">
        <f>+AF46+AF54+AF61+SUM(AF62:AF65)</f>
        <v>151036937</v>
      </c>
    </row>
    <row r="67" spans="1:32" ht="20.25" customHeight="1" thickTop="1"/>
  </sheetData>
  <mergeCells count="4">
    <mergeCell ref="T37:Z37"/>
    <mergeCell ref="D5:AF5"/>
    <mergeCell ref="T6:Z6"/>
    <mergeCell ref="D36:AF36"/>
  </mergeCells>
  <pageMargins left="0.7" right="0.7" top="0.48" bottom="0.5" header="0.5" footer="0.5"/>
  <pageSetup paperSize="9" scale="40" firstPageNumber="16" fitToHeight="0" orientation="landscape" useFirstPageNumber="1" r:id="rId1"/>
  <headerFooter>
    <oddFooter>&amp;L&amp;13  The accompanying notes are an integral part of these financial statements.&amp;12
&amp;C&amp;14&amp;P</oddFooter>
  </headerFooter>
  <rowBreaks count="1" manualBreakCount="1">
    <brk id="31" max="16383" man="1"/>
  </rowBreaks>
  <ignoredErrors>
    <ignoredError sqref="Z61 AB61 AF6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8"/>
  <sheetViews>
    <sheetView view="pageBreakPreview" topLeftCell="A137" zoomScale="115" zoomScaleNormal="100" zoomScaleSheetLayoutView="115" workbookViewId="0">
      <selection activeCell="C150" sqref="C150"/>
    </sheetView>
  </sheetViews>
  <sheetFormatPr defaultColWidth="35" defaultRowHeight="23.25" customHeight="1"/>
  <cols>
    <col min="1" max="1" width="3.1796875" style="10" customWidth="1"/>
    <col min="2" max="2" width="44.6328125" style="10" customWidth="1"/>
    <col min="3" max="3" width="8.81640625" style="31" customWidth="1"/>
    <col min="4" max="4" width="12.54296875" style="14" customWidth="1"/>
    <col min="5" max="5" width="1" style="5" customWidth="1"/>
    <col min="6" max="6" width="12.54296875" style="14" customWidth="1"/>
    <col min="7" max="7" width="1" style="5" customWidth="1"/>
    <col min="8" max="8" width="12.54296875" style="5" customWidth="1"/>
    <col min="9" max="9" width="1" style="5" customWidth="1"/>
    <col min="10" max="10" width="14.1796875" style="5" customWidth="1"/>
    <col min="11" max="16384" width="35" style="10"/>
  </cols>
  <sheetData>
    <row r="1" spans="1:10" s="8" customFormat="1" ht="20.25" customHeight="1">
      <c r="A1" s="43" t="s">
        <v>0</v>
      </c>
      <c r="B1" s="44"/>
      <c r="C1" s="39"/>
      <c r="D1" s="45"/>
      <c r="E1" s="46"/>
      <c r="F1" s="45"/>
      <c r="G1" s="46"/>
      <c r="H1" s="45"/>
      <c r="I1" s="46"/>
      <c r="J1" s="45"/>
    </row>
    <row r="2" spans="1:10" s="99" customFormat="1" ht="20.25" customHeight="1">
      <c r="A2" s="43" t="s">
        <v>1</v>
      </c>
      <c r="B2" s="44"/>
      <c r="C2" s="39"/>
    </row>
    <row r="3" spans="1:10" s="99" customFormat="1" ht="20.25" customHeight="1">
      <c r="A3" s="47" t="s">
        <v>207</v>
      </c>
      <c r="B3" s="134"/>
      <c r="C3" s="39"/>
    </row>
    <row r="4" spans="1:10" ht="19.5" customHeight="1">
      <c r="A4" s="48"/>
      <c r="B4" s="48"/>
      <c r="C4" s="48"/>
      <c r="D4" s="5"/>
      <c r="F4" s="5"/>
      <c r="H4" s="206" t="s">
        <v>3</v>
      </c>
      <c r="I4" s="206"/>
      <c r="J4" s="206"/>
    </row>
    <row r="5" spans="1:10" s="99" customFormat="1" ht="21.65" customHeight="1">
      <c r="A5" s="44"/>
      <c r="B5" s="44"/>
      <c r="C5" s="39"/>
      <c r="D5" s="204" t="s">
        <v>4</v>
      </c>
      <c r="E5" s="204"/>
      <c r="F5" s="204"/>
      <c r="G5" s="204"/>
      <c r="H5" s="204" t="s">
        <v>5</v>
      </c>
      <c r="I5" s="204"/>
      <c r="J5" s="204"/>
    </row>
    <row r="6" spans="1:10" s="99" customFormat="1" ht="21.65" customHeight="1">
      <c r="A6" s="44"/>
      <c r="B6" s="44"/>
      <c r="C6" s="39"/>
      <c r="D6" s="201" t="s">
        <v>6</v>
      </c>
      <c r="E6" s="201"/>
      <c r="F6" s="201"/>
      <c r="G6" s="201"/>
      <c r="H6" s="207" t="s">
        <v>7</v>
      </c>
      <c r="I6" s="207"/>
      <c r="J6" s="207"/>
    </row>
    <row r="7" spans="1:10" s="99" customFormat="1" ht="21.65" customHeight="1">
      <c r="A7" s="44"/>
      <c r="B7" s="44"/>
      <c r="D7" s="205" t="s">
        <v>90</v>
      </c>
      <c r="E7" s="205"/>
      <c r="F7" s="205"/>
      <c r="G7" s="11"/>
      <c r="H7" s="205" t="s">
        <v>90</v>
      </c>
      <c r="I7" s="205"/>
      <c r="J7" s="205"/>
    </row>
    <row r="8" spans="1:10" s="99" customFormat="1" ht="21.65" customHeight="1">
      <c r="A8" s="44"/>
      <c r="B8" s="44"/>
      <c r="C8" s="39" t="s">
        <v>10</v>
      </c>
      <c r="D8" s="33">
        <v>2023</v>
      </c>
      <c r="E8" s="12"/>
      <c r="F8" s="33">
        <v>2022</v>
      </c>
      <c r="G8" s="12"/>
      <c r="H8" s="33">
        <v>2023</v>
      </c>
      <c r="I8" s="12"/>
      <c r="J8" s="33">
        <v>2022</v>
      </c>
    </row>
    <row r="9" spans="1:10" s="99" customFormat="1" ht="3.75" customHeight="1">
      <c r="A9" s="44"/>
      <c r="B9" s="44"/>
      <c r="C9" s="39"/>
      <c r="D9" s="12"/>
      <c r="E9" s="13"/>
      <c r="F9" s="12"/>
      <c r="G9" s="13"/>
      <c r="H9" s="12"/>
      <c r="I9" s="13"/>
      <c r="J9" s="12"/>
    </row>
    <row r="10" spans="1:10" ht="21" customHeight="1">
      <c r="A10" s="211" t="s">
        <v>208</v>
      </c>
      <c r="B10" s="211"/>
      <c r="C10" s="211"/>
    </row>
    <row r="11" spans="1:10" ht="21" customHeight="1">
      <c r="A11" s="85" t="s">
        <v>315</v>
      </c>
      <c r="B11" s="133"/>
      <c r="C11" s="133"/>
      <c r="D11" s="5">
        <v>-2530893</v>
      </c>
      <c r="F11" s="5">
        <v>14423641</v>
      </c>
      <c r="H11" s="5">
        <v>148609</v>
      </c>
      <c r="J11" s="5">
        <v>14887396</v>
      </c>
    </row>
    <row r="12" spans="1:10" ht="21" customHeight="1">
      <c r="A12" s="85" t="s">
        <v>353</v>
      </c>
      <c r="B12" s="151"/>
      <c r="C12" s="133"/>
      <c r="D12" s="5"/>
      <c r="F12" s="5"/>
    </row>
    <row r="13" spans="1:10" ht="21" customHeight="1">
      <c r="A13" s="85" t="s">
        <v>291</v>
      </c>
      <c r="B13" s="151"/>
      <c r="C13" s="133"/>
      <c r="D13" s="5"/>
      <c r="F13" s="5"/>
    </row>
    <row r="14" spans="1:10" ht="21" customHeight="1">
      <c r="A14" s="85" t="s">
        <v>209</v>
      </c>
      <c r="B14" s="85"/>
      <c r="D14" s="14">
        <v>23741648</v>
      </c>
      <c r="F14" s="14">
        <v>23483029</v>
      </c>
      <c r="H14" s="5">
        <v>1143289</v>
      </c>
      <c r="J14" s="5">
        <v>1316244</v>
      </c>
    </row>
    <row r="15" spans="1:10" ht="21" customHeight="1">
      <c r="A15" s="85" t="s">
        <v>210</v>
      </c>
      <c r="B15" s="85"/>
      <c r="C15" s="39"/>
      <c r="D15" s="14">
        <v>1379389</v>
      </c>
      <c r="F15" s="14">
        <v>1335616</v>
      </c>
      <c r="H15" s="14">
        <v>7446</v>
      </c>
      <c r="J15" s="14">
        <v>6588</v>
      </c>
    </row>
    <row r="16" spans="1:10" ht="21" customHeight="1">
      <c r="A16" s="85" t="s">
        <v>211</v>
      </c>
      <c r="B16" s="85"/>
      <c r="C16" s="39">
        <v>7</v>
      </c>
      <c r="D16" s="14">
        <v>8111040</v>
      </c>
      <c r="F16" s="14">
        <v>7388515</v>
      </c>
      <c r="H16" s="14">
        <v>80324</v>
      </c>
      <c r="J16" s="14">
        <v>104124</v>
      </c>
    </row>
    <row r="17" spans="1:10" ht="21" customHeight="1">
      <c r="A17" s="85" t="s">
        <v>266</v>
      </c>
      <c r="B17" s="85"/>
      <c r="C17" s="39"/>
      <c r="H17" s="14"/>
      <c r="J17" s="14"/>
    </row>
    <row r="18" spans="1:10" ht="21" customHeight="1">
      <c r="A18" s="85" t="s">
        <v>267</v>
      </c>
      <c r="B18" s="85"/>
      <c r="D18" s="14">
        <v>349868</v>
      </c>
      <c r="F18" s="14">
        <v>179153</v>
      </c>
      <c r="H18" s="14">
        <v>195144</v>
      </c>
      <c r="J18" s="14">
        <v>-11991</v>
      </c>
    </row>
    <row r="19" spans="1:10" ht="21" customHeight="1">
      <c r="A19" s="85" t="s">
        <v>212</v>
      </c>
      <c r="B19" s="85"/>
      <c r="C19" s="31">
        <v>6</v>
      </c>
      <c r="D19" s="14">
        <v>-391931</v>
      </c>
      <c r="F19" s="14">
        <v>-34966</v>
      </c>
      <c r="H19" s="14">
        <v>58682</v>
      </c>
      <c r="J19" s="14">
        <v>-3845</v>
      </c>
    </row>
    <row r="20" spans="1:10" ht="21" customHeight="1">
      <c r="A20" s="85" t="s">
        <v>93</v>
      </c>
      <c r="D20" s="14">
        <v>-1158029</v>
      </c>
      <c r="F20" s="14">
        <v>-842826</v>
      </c>
      <c r="H20" s="14">
        <v>-637246</v>
      </c>
      <c r="J20" s="14">
        <v>-708182</v>
      </c>
    </row>
    <row r="21" spans="1:10" ht="21" customHeight="1">
      <c r="A21" s="85" t="s">
        <v>94</v>
      </c>
      <c r="D21" s="14">
        <v>-12169</v>
      </c>
      <c r="F21" s="14">
        <v>-60125</v>
      </c>
      <c r="H21" s="14">
        <v>-8242678</v>
      </c>
      <c r="J21" s="14">
        <v>-19605115</v>
      </c>
    </row>
    <row r="22" spans="1:10" ht="21" customHeight="1">
      <c r="A22" s="85" t="s">
        <v>213</v>
      </c>
      <c r="B22" s="49"/>
      <c r="D22" s="14">
        <v>25506493</v>
      </c>
      <c r="F22" s="14">
        <v>20357997</v>
      </c>
      <c r="H22" s="14">
        <v>5757920</v>
      </c>
      <c r="J22" s="14">
        <v>5208287</v>
      </c>
    </row>
    <row r="23" spans="1:10" ht="21" customHeight="1">
      <c r="A23" s="85" t="s">
        <v>312</v>
      </c>
      <c r="D23" s="14">
        <v>-7878753</v>
      </c>
      <c r="F23" s="14">
        <v>-2553196</v>
      </c>
      <c r="H23" s="14">
        <v>-2158883</v>
      </c>
      <c r="J23" s="14">
        <v>-8609069</v>
      </c>
    </row>
    <row r="24" spans="1:10" ht="21" customHeight="1">
      <c r="A24" s="85" t="s">
        <v>214</v>
      </c>
      <c r="C24" s="31">
        <v>20</v>
      </c>
      <c r="D24" s="14">
        <v>789355</v>
      </c>
      <c r="F24" s="14">
        <v>786488</v>
      </c>
      <c r="H24" s="14">
        <v>191561</v>
      </c>
      <c r="J24" s="14">
        <v>191819</v>
      </c>
    </row>
    <row r="25" spans="1:10" ht="21" customHeight="1">
      <c r="A25" s="85" t="s">
        <v>215</v>
      </c>
      <c r="D25" s="15"/>
      <c r="F25" s="15"/>
    </row>
    <row r="26" spans="1:10" ht="21" customHeight="1">
      <c r="A26" s="85" t="s">
        <v>378</v>
      </c>
      <c r="D26" s="15"/>
      <c r="F26" s="15"/>
    </row>
    <row r="27" spans="1:10" ht="21" customHeight="1">
      <c r="A27" s="85" t="s">
        <v>216</v>
      </c>
      <c r="D27" s="15">
        <v>193117</v>
      </c>
      <c r="F27" s="15">
        <v>166493</v>
      </c>
      <c r="H27" s="14">
        <v>16589</v>
      </c>
      <c r="J27" s="14">
        <v>106977</v>
      </c>
    </row>
    <row r="28" spans="1:10" ht="21" customHeight="1">
      <c r="A28" s="85" t="s">
        <v>313</v>
      </c>
      <c r="B28" s="85"/>
      <c r="D28" s="15">
        <v>908754</v>
      </c>
      <c r="F28" s="15">
        <v>475914</v>
      </c>
      <c r="G28" s="14"/>
      <c r="H28" s="15">
        <v>4438797</v>
      </c>
      <c r="I28" s="14"/>
      <c r="J28" s="15">
        <v>7174157</v>
      </c>
    </row>
    <row r="29" spans="1:10" ht="19.5" customHeight="1">
      <c r="A29" s="85" t="s">
        <v>217</v>
      </c>
      <c r="B29" s="49"/>
      <c r="D29" s="14">
        <v>-311346</v>
      </c>
      <c r="F29" s="14">
        <v>-217113</v>
      </c>
      <c r="G29" s="14"/>
      <c r="H29" s="15">
        <v>-238064</v>
      </c>
      <c r="I29" s="14"/>
      <c r="J29" s="15">
        <v>46219</v>
      </c>
    </row>
    <row r="30" spans="1:10" ht="18" customHeight="1">
      <c r="A30" s="85" t="s">
        <v>364</v>
      </c>
      <c r="B30" s="85"/>
      <c r="C30" s="31">
        <v>7</v>
      </c>
      <c r="D30" s="14">
        <v>-724149</v>
      </c>
      <c r="F30" s="14">
        <v>-1410753</v>
      </c>
      <c r="G30" s="132"/>
      <c r="H30" s="15">
        <v>0</v>
      </c>
      <c r="I30" s="132"/>
      <c r="J30" s="15">
        <v>0</v>
      </c>
    </row>
    <row r="31" spans="1:10" ht="17.25" customHeight="1">
      <c r="A31" s="10" t="s">
        <v>285</v>
      </c>
      <c r="D31" s="156">
        <v>0</v>
      </c>
      <c r="F31" s="14">
        <v>-1765975</v>
      </c>
      <c r="G31" s="132"/>
      <c r="H31" s="15">
        <v>0</v>
      </c>
      <c r="I31" s="132"/>
      <c r="J31" s="118">
        <v>-608201</v>
      </c>
    </row>
    <row r="32" spans="1:10" ht="17.25" customHeight="1">
      <c r="A32" s="85" t="s">
        <v>341</v>
      </c>
      <c r="D32" s="14">
        <v>-27167</v>
      </c>
      <c r="F32" s="15">
        <v>0</v>
      </c>
      <c r="G32" s="132"/>
      <c r="H32" s="15">
        <v>0</v>
      </c>
      <c r="I32" s="132"/>
      <c r="J32" s="15">
        <v>0</v>
      </c>
    </row>
    <row r="33" spans="1:10" s="152" customFormat="1" ht="18" customHeight="1">
      <c r="A33" s="85" t="s">
        <v>354</v>
      </c>
      <c r="C33" s="153"/>
      <c r="D33" s="154">
        <v>-25504</v>
      </c>
      <c r="E33" s="155"/>
      <c r="F33" s="156">
        <v>0</v>
      </c>
      <c r="G33" s="155"/>
      <c r="H33" s="156">
        <v>0</v>
      </c>
      <c r="I33" s="155"/>
      <c r="J33" s="156">
        <v>0</v>
      </c>
    </row>
    <row r="34" spans="1:10" ht="18" customHeight="1">
      <c r="A34" s="85" t="s">
        <v>106</v>
      </c>
      <c r="H34" s="15"/>
      <c r="J34" s="15"/>
    </row>
    <row r="35" spans="1:10" ht="18.649999999999999" customHeight="1">
      <c r="A35" s="10" t="s">
        <v>218</v>
      </c>
      <c r="D35" s="14">
        <v>-4590349</v>
      </c>
      <c r="F35" s="14">
        <v>-3745244</v>
      </c>
      <c r="G35" s="132"/>
      <c r="H35" s="15">
        <v>0</v>
      </c>
      <c r="I35" s="126"/>
      <c r="J35" s="15">
        <v>0</v>
      </c>
    </row>
    <row r="36" spans="1:10" ht="18.649999999999999" customHeight="1">
      <c r="A36" s="85" t="s">
        <v>108</v>
      </c>
      <c r="D36" s="9">
        <v>600302</v>
      </c>
      <c r="F36" s="9">
        <v>6002934</v>
      </c>
      <c r="G36" s="132"/>
      <c r="H36" s="16">
        <v>-789815</v>
      </c>
      <c r="I36" s="132"/>
      <c r="J36" s="16">
        <v>574096</v>
      </c>
    </row>
    <row r="37" spans="1:10" s="8" customFormat="1" ht="20.25" customHeight="1">
      <c r="A37" s="44"/>
      <c r="B37" s="44"/>
      <c r="C37" s="39"/>
      <c r="D37" s="94">
        <f>SUM(D10:D36)</f>
        <v>43929676</v>
      </c>
      <c r="E37" s="46"/>
      <c r="F37" s="132">
        <f>SUM(F10:F36)</f>
        <v>63969582</v>
      </c>
      <c r="G37" s="132"/>
      <c r="H37" s="94">
        <f>SUM(H10:H36)</f>
        <v>-28325</v>
      </c>
      <c r="I37" s="132"/>
      <c r="J37" s="132">
        <f>SUM(J10:J36)</f>
        <v>69504</v>
      </c>
    </row>
    <row r="38" spans="1:10" s="8" customFormat="1" ht="20.25" customHeight="1">
      <c r="A38" s="43" t="s">
        <v>0</v>
      </c>
      <c r="B38" s="44"/>
      <c r="C38" s="39"/>
      <c r="D38" s="45"/>
      <c r="E38" s="46"/>
      <c r="F38" s="45"/>
      <c r="G38" s="132"/>
      <c r="H38" s="132"/>
      <c r="I38" s="132"/>
      <c r="J38" s="132"/>
    </row>
    <row r="39" spans="1:10" s="99" customFormat="1" ht="20.25" customHeight="1">
      <c r="A39" s="43" t="s">
        <v>1</v>
      </c>
      <c r="B39" s="44"/>
      <c r="C39" s="39"/>
    </row>
    <row r="40" spans="1:10" s="99" customFormat="1" ht="20.25" customHeight="1">
      <c r="A40" s="47" t="s">
        <v>207</v>
      </c>
      <c r="B40" s="134"/>
      <c r="C40" s="39"/>
    </row>
    <row r="41" spans="1:10" ht="19.5" customHeight="1">
      <c r="A41" s="48"/>
      <c r="B41" s="48"/>
      <c r="C41" s="48"/>
      <c r="D41" s="5"/>
      <c r="F41" s="5"/>
      <c r="H41" s="206" t="s">
        <v>3</v>
      </c>
      <c r="I41" s="206"/>
      <c r="J41" s="206"/>
    </row>
    <row r="42" spans="1:10" s="99" customFormat="1" ht="21.65" customHeight="1">
      <c r="A42" s="44"/>
      <c r="B42" s="44"/>
      <c r="C42" s="39"/>
      <c r="D42" s="204" t="s">
        <v>4</v>
      </c>
      <c r="E42" s="204"/>
      <c r="F42" s="204"/>
      <c r="G42" s="204"/>
      <c r="H42" s="204" t="s">
        <v>5</v>
      </c>
      <c r="I42" s="204"/>
      <c r="J42" s="204"/>
    </row>
    <row r="43" spans="1:10" s="99" customFormat="1" ht="21.65" customHeight="1">
      <c r="A43" s="44"/>
      <c r="B43" s="44"/>
      <c r="C43" s="39"/>
      <c r="D43" s="201" t="s">
        <v>6</v>
      </c>
      <c r="E43" s="201"/>
      <c r="F43" s="201"/>
      <c r="G43" s="201"/>
      <c r="H43" s="207" t="s">
        <v>7</v>
      </c>
      <c r="I43" s="207"/>
      <c r="J43" s="207"/>
    </row>
    <row r="44" spans="1:10" s="99" customFormat="1" ht="21.65" customHeight="1">
      <c r="A44" s="44"/>
      <c r="B44" s="44"/>
      <c r="D44" s="205" t="s">
        <v>90</v>
      </c>
      <c r="E44" s="205"/>
      <c r="F44" s="205"/>
      <c r="G44" s="11"/>
      <c r="H44" s="205" t="s">
        <v>90</v>
      </c>
      <c r="I44" s="205"/>
      <c r="J44" s="205"/>
    </row>
    <row r="45" spans="1:10" s="99" customFormat="1" ht="21.65" customHeight="1">
      <c r="A45" s="44"/>
      <c r="B45" s="44"/>
      <c r="C45" s="39" t="s">
        <v>10</v>
      </c>
      <c r="D45" s="33">
        <v>2023</v>
      </c>
      <c r="E45" s="12"/>
      <c r="F45" s="33">
        <v>2022</v>
      </c>
      <c r="G45" s="12"/>
      <c r="H45" s="33">
        <v>2023</v>
      </c>
      <c r="I45" s="12"/>
      <c r="J45" s="33">
        <v>2022</v>
      </c>
    </row>
    <row r="46" spans="1:10" s="8" customFormat="1" ht="2.15" customHeight="1">
      <c r="A46" s="44"/>
      <c r="B46" s="44"/>
      <c r="C46" s="39"/>
      <c r="D46" s="132"/>
      <c r="E46" s="46"/>
      <c r="F46" s="132"/>
      <c r="G46" s="132"/>
      <c r="H46" s="132"/>
      <c r="I46" s="132"/>
      <c r="J46" s="132"/>
    </row>
    <row r="47" spans="1:10" s="8" customFormat="1" ht="20.25" customHeight="1">
      <c r="A47" s="211" t="s">
        <v>219</v>
      </c>
      <c r="B47" s="211"/>
      <c r="C47" s="211"/>
      <c r="D47" s="132"/>
      <c r="E47" s="46"/>
      <c r="F47" s="132"/>
      <c r="G47" s="132"/>
      <c r="H47" s="132"/>
      <c r="I47" s="132"/>
      <c r="J47" s="132"/>
    </row>
    <row r="48" spans="1:10" s="8" customFormat="1" ht="20.25" customHeight="1">
      <c r="A48" s="32" t="s">
        <v>220</v>
      </c>
      <c r="B48" s="17"/>
      <c r="C48" s="31"/>
      <c r="D48" s="14"/>
      <c r="E48" s="5"/>
      <c r="F48" s="14"/>
      <c r="G48" s="5"/>
      <c r="H48" s="5"/>
      <c r="I48" s="5"/>
      <c r="J48" s="5"/>
    </row>
    <row r="49" spans="1:10" s="8" customFormat="1" ht="20.25" customHeight="1">
      <c r="A49" s="85" t="s">
        <v>13</v>
      </c>
      <c r="B49" s="10"/>
      <c r="C49" s="31"/>
      <c r="D49" s="14">
        <v>-1142440</v>
      </c>
      <c r="E49" s="5"/>
      <c r="F49" s="14">
        <v>-5743800</v>
      </c>
      <c r="G49" s="5"/>
      <c r="H49" s="14">
        <v>-531121</v>
      </c>
      <c r="I49" s="5"/>
      <c r="J49" s="14">
        <v>176935</v>
      </c>
    </row>
    <row r="50" spans="1:10" s="8" customFormat="1" ht="20.25" customHeight="1">
      <c r="A50" s="85" t="s">
        <v>15</v>
      </c>
      <c r="B50" s="10"/>
      <c r="C50" s="31"/>
      <c r="D50" s="14">
        <v>11888032</v>
      </c>
      <c r="E50" s="5"/>
      <c r="F50" s="14">
        <v>-11103377</v>
      </c>
      <c r="G50" s="5"/>
      <c r="H50" s="14">
        <v>159678</v>
      </c>
      <c r="I50" s="5"/>
      <c r="J50" s="14">
        <v>-73152</v>
      </c>
    </row>
    <row r="51" spans="1:10" s="8" customFormat="1" ht="20.25" customHeight="1">
      <c r="A51" s="85" t="s">
        <v>221</v>
      </c>
      <c r="B51" s="10"/>
      <c r="C51" s="31"/>
      <c r="D51" s="14">
        <v>-10955640</v>
      </c>
      <c r="E51" s="5"/>
      <c r="F51" s="14">
        <v>-14650517</v>
      </c>
      <c r="G51" s="5"/>
      <c r="H51" s="14">
        <v>153798</v>
      </c>
      <c r="I51" s="5"/>
      <c r="J51" s="14">
        <v>-240603</v>
      </c>
    </row>
    <row r="52" spans="1:10" s="8" customFormat="1" ht="20.25" customHeight="1">
      <c r="A52" s="85" t="s">
        <v>22</v>
      </c>
      <c r="B52" s="10"/>
      <c r="D52" s="14">
        <v>-502587</v>
      </c>
      <c r="E52" s="5"/>
      <c r="F52" s="14">
        <v>-168360</v>
      </c>
      <c r="G52" s="5"/>
      <c r="H52" s="14">
        <v>44259</v>
      </c>
      <c r="I52" s="5"/>
      <c r="J52" s="14">
        <v>22549</v>
      </c>
    </row>
    <row r="53" spans="1:10" ht="21" customHeight="1">
      <c r="A53" s="85" t="s">
        <v>40</v>
      </c>
      <c r="D53" s="14">
        <v>585344</v>
      </c>
      <c r="F53" s="14">
        <v>-832467</v>
      </c>
      <c r="H53" s="14">
        <v>-47</v>
      </c>
      <c r="J53" s="14">
        <v>-76282</v>
      </c>
    </row>
    <row r="54" spans="1:10" ht="21" customHeight="1">
      <c r="A54" s="85" t="s">
        <v>48</v>
      </c>
      <c r="D54" s="14">
        <v>-2662656</v>
      </c>
      <c r="F54" s="14">
        <v>8160688</v>
      </c>
      <c r="H54" s="14">
        <v>-319274</v>
      </c>
      <c r="J54" s="14">
        <v>240799</v>
      </c>
    </row>
    <row r="55" spans="1:10" ht="21" customHeight="1">
      <c r="A55" s="85" t="s">
        <v>222</v>
      </c>
      <c r="D55" s="14">
        <v>-611158</v>
      </c>
      <c r="F55" s="14">
        <v>683245</v>
      </c>
      <c r="H55" s="14">
        <v>115584</v>
      </c>
      <c r="J55" s="14">
        <v>-1824</v>
      </c>
    </row>
    <row r="56" spans="1:10" ht="21" customHeight="1">
      <c r="A56" s="85" t="s">
        <v>223</v>
      </c>
      <c r="B56" s="85"/>
      <c r="C56" s="31">
        <v>20</v>
      </c>
      <c r="D56" s="14">
        <v>-726396</v>
      </c>
      <c r="F56" s="14">
        <v>-651951</v>
      </c>
      <c r="H56" s="14">
        <v>-204810</v>
      </c>
      <c r="J56" s="14">
        <v>-183118</v>
      </c>
    </row>
    <row r="57" spans="1:10" ht="21" customHeight="1">
      <c r="A57" s="85" t="s">
        <v>224</v>
      </c>
      <c r="D57" s="9">
        <v>-4442071</v>
      </c>
      <c r="F57" s="9">
        <v>-6119541</v>
      </c>
      <c r="H57" s="9">
        <v>-29162</v>
      </c>
      <c r="J57" s="9">
        <v>-34388</v>
      </c>
    </row>
    <row r="58" spans="1:10" ht="21.75" customHeight="1">
      <c r="A58" s="44" t="s">
        <v>265</v>
      </c>
      <c r="D58" s="110">
        <f>SUM(D37,D49:D57)</f>
        <v>35360104</v>
      </c>
      <c r="E58" s="19"/>
      <c r="F58" s="18">
        <f>SUM(F37,F49:F57)</f>
        <v>33543502</v>
      </c>
      <c r="G58" s="19"/>
      <c r="H58" s="110">
        <f>SUM(H37,H49:H57)</f>
        <v>-639420</v>
      </c>
      <c r="I58" s="19"/>
      <c r="J58" s="18">
        <f>SUM(J37,J49:J57)</f>
        <v>-99580</v>
      </c>
    </row>
    <row r="59" spans="1:10" ht="14.5" customHeight="1">
      <c r="A59" s="44" t="s">
        <v>225</v>
      </c>
      <c r="B59" s="48"/>
    </row>
    <row r="60" spans="1:10" ht="23.25" customHeight="1">
      <c r="A60" s="50" t="s">
        <v>226</v>
      </c>
      <c r="B60" s="51"/>
    </row>
    <row r="61" spans="1:10" ht="21" customHeight="1">
      <c r="A61" s="85" t="s">
        <v>227</v>
      </c>
      <c r="D61" s="15">
        <v>1011301</v>
      </c>
      <c r="E61" s="15"/>
      <c r="F61" s="15">
        <v>734629</v>
      </c>
      <c r="G61" s="15"/>
      <c r="H61" s="15">
        <v>614860</v>
      </c>
      <c r="I61" s="15"/>
      <c r="J61" s="15">
        <v>708403</v>
      </c>
    </row>
    <row r="62" spans="1:10" ht="20.149999999999999" customHeight="1">
      <c r="A62" s="85" t="s">
        <v>228</v>
      </c>
      <c r="D62" s="15">
        <v>4319225</v>
      </c>
      <c r="E62" s="15"/>
      <c r="F62" s="15">
        <v>3144799</v>
      </c>
      <c r="G62" s="15"/>
      <c r="H62" s="15">
        <v>5554046</v>
      </c>
      <c r="I62" s="15"/>
      <c r="J62" s="15">
        <v>5010737</v>
      </c>
    </row>
    <row r="63" spans="1:10" ht="21.75" customHeight="1">
      <c r="A63" s="85" t="s">
        <v>292</v>
      </c>
      <c r="B63" s="85"/>
      <c r="C63" s="10"/>
      <c r="D63" s="10"/>
      <c r="E63" s="10"/>
      <c r="F63" s="10"/>
      <c r="G63" s="10"/>
      <c r="H63" s="10"/>
      <c r="I63" s="10"/>
      <c r="J63" s="10"/>
    </row>
    <row r="64" spans="1:10" ht="21.75" customHeight="1">
      <c r="A64" s="85" t="s">
        <v>293</v>
      </c>
      <c r="B64" s="85"/>
      <c r="D64" s="15">
        <v>9218</v>
      </c>
      <c r="E64" s="15"/>
      <c r="F64" s="15">
        <v>0</v>
      </c>
      <c r="G64" s="15"/>
      <c r="H64" s="20">
        <v>-9692368</v>
      </c>
      <c r="I64" s="15"/>
      <c r="J64" s="20">
        <v>-1277569</v>
      </c>
    </row>
    <row r="65" spans="1:10" ht="21.75" customHeight="1">
      <c r="A65" s="85" t="s">
        <v>342</v>
      </c>
      <c r="B65" s="85"/>
      <c r="D65" s="15">
        <v>1174868</v>
      </c>
      <c r="E65" s="15"/>
      <c r="F65" s="15">
        <v>509921</v>
      </c>
      <c r="G65" s="15"/>
      <c r="H65" s="20">
        <v>0</v>
      </c>
      <c r="I65" s="15"/>
      <c r="J65" s="20">
        <v>0</v>
      </c>
    </row>
    <row r="66" spans="1:10" ht="21.75" customHeight="1">
      <c r="A66" s="85" t="s">
        <v>229</v>
      </c>
      <c r="B66" s="85"/>
      <c r="D66" s="15">
        <v>-12054176</v>
      </c>
      <c r="E66" s="15"/>
      <c r="F66" s="15">
        <v>-7908733</v>
      </c>
      <c r="G66" s="15"/>
      <c r="H66" s="15">
        <v>-5532616</v>
      </c>
      <c r="I66" s="15"/>
      <c r="J66" s="15">
        <v>-8422643</v>
      </c>
    </row>
    <row r="67" spans="1:10" ht="21.75" customHeight="1">
      <c r="A67" s="85" t="s">
        <v>230</v>
      </c>
      <c r="B67" s="85"/>
      <c r="D67" s="15">
        <v>8809880</v>
      </c>
      <c r="E67" s="15"/>
      <c r="F67" s="15">
        <v>5404813</v>
      </c>
      <c r="G67" s="15"/>
      <c r="H67" s="15">
        <v>150015</v>
      </c>
      <c r="I67" s="15"/>
      <c r="J67" s="15">
        <v>1617126</v>
      </c>
    </row>
    <row r="68" spans="1:10" ht="21.75" customHeight="1">
      <c r="A68" s="85" t="s">
        <v>373</v>
      </c>
      <c r="B68" s="85"/>
      <c r="D68" s="10"/>
      <c r="E68" s="10"/>
      <c r="F68" s="10"/>
      <c r="G68" s="10"/>
      <c r="H68" s="10"/>
      <c r="I68" s="10"/>
      <c r="J68" s="10"/>
    </row>
    <row r="69" spans="1:10" ht="21.75" customHeight="1">
      <c r="A69" s="85" t="s">
        <v>294</v>
      </c>
      <c r="B69" s="85"/>
      <c r="D69" s="15">
        <v>-27759</v>
      </c>
      <c r="E69" s="15"/>
      <c r="F69" s="15">
        <v>-296210</v>
      </c>
      <c r="G69" s="15"/>
      <c r="H69" s="144">
        <v>0</v>
      </c>
      <c r="I69" s="15"/>
      <c r="J69" s="20">
        <v>0</v>
      </c>
    </row>
    <row r="70" spans="1:10" ht="21.75" customHeight="1">
      <c r="A70" s="85" t="s">
        <v>343</v>
      </c>
      <c r="B70" s="85"/>
      <c r="D70" s="15">
        <v>45408</v>
      </c>
      <c r="E70" s="15"/>
      <c r="F70" s="15">
        <v>0</v>
      </c>
      <c r="G70" s="15"/>
      <c r="H70" s="144">
        <v>0</v>
      </c>
      <c r="I70" s="15"/>
      <c r="J70" s="20">
        <v>0</v>
      </c>
    </row>
    <row r="71" spans="1:10" ht="21.75" customHeight="1">
      <c r="A71" s="85" t="s">
        <v>268</v>
      </c>
      <c r="B71" s="85"/>
      <c r="D71" s="15">
        <v>0</v>
      </c>
      <c r="E71" s="15"/>
      <c r="F71" s="15">
        <v>0</v>
      </c>
      <c r="G71" s="15"/>
      <c r="H71" s="144">
        <v>0</v>
      </c>
      <c r="I71" s="15"/>
      <c r="J71" s="14">
        <v>-160547</v>
      </c>
    </row>
    <row r="72" spans="1:10" ht="21.75" customHeight="1">
      <c r="A72" s="85" t="s">
        <v>272</v>
      </c>
      <c r="B72" s="85"/>
      <c r="D72" s="15">
        <v>0</v>
      </c>
      <c r="E72" s="15"/>
      <c r="F72" s="15">
        <v>49050</v>
      </c>
      <c r="G72" s="15"/>
      <c r="H72" s="20">
        <v>3848000</v>
      </c>
      <c r="I72" s="15"/>
      <c r="J72" s="20">
        <v>20490000</v>
      </c>
    </row>
    <row r="73" spans="1:10" ht="21.75" customHeight="1">
      <c r="A73" s="85" t="s">
        <v>273</v>
      </c>
      <c r="B73" s="85"/>
      <c r="D73" s="15">
        <v>-984849</v>
      </c>
      <c r="E73" s="15"/>
      <c r="F73" s="15">
        <v>0</v>
      </c>
      <c r="G73" s="15"/>
      <c r="H73" s="20">
        <v>-440000</v>
      </c>
      <c r="I73" s="15"/>
      <c r="J73" s="20">
        <v>-11600000</v>
      </c>
    </row>
    <row r="74" spans="1:10" ht="21.75" customHeight="1">
      <c r="A74" s="85" t="s">
        <v>295</v>
      </c>
      <c r="B74" s="17"/>
      <c r="D74" s="15"/>
      <c r="E74" s="15"/>
      <c r="F74" s="15"/>
      <c r="G74" s="15"/>
      <c r="H74" s="20"/>
      <c r="I74" s="15"/>
      <c r="J74" s="20"/>
    </row>
    <row r="75" spans="1:10" ht="21.75" customHeight="1">
      <c r="A75" s="10" t="s">
        <v>296</v>
      </c>
      <c r="B75" s="17"/>
      <c r="D75" s="15">
        <v>-21449380</v>
      </c>
      <c r="E75" s="15"/>
      <c r="F75" s="15">
        <v>-27255927</v>
      </c>
      <c r="G75" s="15"/>
      <c r="H75" s="20">
        <v>-569243</v>
      </c>
      <c r="I75" s="15"/>
      <c r="J75" s="20">
        <v>-450567</v>
      </c>
    </row>
    <row r="76" spans="1:10" ht="21.75" customHeight="1">
      <c r="A76" s="85" t="s">
        <v>264</v>
      </c>
      <c r="B76" s="17"/>
      <c r="D76" s="15"/>
      <c r="E76" s="15"/>
      <c r="F76" s="15"/>
    </row>
    <row r="77" spans="1:10" ht="21.75" customHeight="1">
      <c r="A77" s="10" t="s">
        <v>263</v>
      </c>
      <c r="B77" s="17"/>
      <c r="D77" s="15">
        <v>451694</v>
      </c>
      <c r="E77" s="15"/>
      <c r="F77" s="15">
        <v>282865</v>
      </c>
      <c r="G77" s="15"/>
      <c r="H77" s="129">
        <v>6128</v>
      </c>
      <c r="I77" s="15"/>
      <c r="J77" s="129">
        <v>34225</v>
      </c>
    </row>
    <row r="78" spans="1:10" ht="21.75" customHeight="1">
      <c r="A78" s="85" t="s">
        <v>231</v>
      </c>
      <c r="B78" s="17"/>
      <c r="D78" s="15">
        <v>-859877</v>
      </c>
      <c r="E78" s="15"/>
      <c r="F78" s="15">
        <v>-388517</v>
      </c>
      <c r="G78" s="15"/>
      <c r="H78" s="20">
        <v>-3705</v>
      </c>
      <c r="I78" s="15"/>
      <c r="J78" s="20">
        <v>-23466</v>
      </c>
    </row>
    <row r="79" spans="1:10" ht="21.75" customHeight="1">
      <c r="A79" s="85" t="s">
        <v>232</v>
      </c>
      <c r="B79" s="17"/>
      <c r="D79" s="15">
        <v>1020</v>
      </c>
      <c r="E79" s="15"/>
      <c r="F79" s="15">
        <v>33</v>
      </c>
      <c r="G79" s="15"/>
      <c r="H79" s="129">
        <v>0</v>
      </c>
      <c r="I79" s="15"/>
      <c r="J79" s="129">
        <v>0</v>
      </c>
    </row>
    <row r="80" spans="1:10" s="152" customFormat="1" ht="21.75" customHeight="1">
      <c r="A80" s="85" t="s">
        <v>374</v>
      </c>
      <c r="B80" s="157"/>
      <c r="C80" s="31">
        <v>8</v>
      </c>
      <c r="D80" s="16">
        <v>-62592</v>
      </c>
      <c r="E80" s="156"/>
      <c r="F80" s="158">
        <v>0</v>
      </c>
      <c r="G80" s="156"/>
      <c r="H80" s="159">
        <v>0</v>
      </c>
      <c r="I80" s="156"/>
      <c r="J80" s="159">
        <v>0</v>
      </c>
    </row>
    <row r="81" spans="1:10" ht="21.75" customHeight="1">
      <c r="A81" s="44" t="s">
        <v>233</v>
      </c>
      <c r="B81" s="48"/>
      <c r="D81" s="110">
        <f>SUM(D61:D80)</f>
        <v>-19616019</v>
      </c>
      <c r="E81" s="19"/>
      <c r="F81" s="18">
        <f>SUM(F61:F80)</f>
        <v>-25723277</v>
      </c>
      <c r="G81" s="19"/>
      <c r="H81" s="110">
        <f>SUM(H61:H80)</f>
        <v>-6064883</v>
      </c>
      <c r="I81" s="19"/>
      <c r="J81" s="18">
        <f>SUM(J61:J80)</f>
        <v>5925699</v>
      </c>
    </row>
    <row r="82" spans="1:10" ht="21.75" customHeight="1">
      <c r="A82" s="44"/>
      <c r="B82" s="48"/>
      <c r="D82" s="121"/>
      <c r="E82" s="19"/>
      <c r="F82" s="127"/>
      <c r="G82" s="19"/>
      <c r="H82" s="121"/>
      <c r="I82" s="19"/>
      <c r="J82" s="127"/>
    </row>
    <row r="83" spans="1:10" s="8" customFormat="1" ht="20.25" customHeight="1">
      <c r="A83" s="43" t="s">
        <v>0</v>
      </c>
      <c r="B83" s="44"/>
      <c r="C83" s="39"/>
      <c r="D83" s="45"/>
      <c r="E83" s="46"/>
      <c r="F83" s="45"/>
      <c r="G83" s="46"/>
      <c r="H83" s="45"/>
      <c r="I83" s="46"/>
      <c r="J83" s="45"/>
    </row>
    <row r="84" spans="1:10" s="99" customFormat="1" ht="20.25" customHeight="1">
      <c r="A84" s="43" t="s">
        <v>1</v>
      </c>
      <c r="B84" s="44"/>
      <c r="C84" s="39"/>
    </row>
    <row r="85" spans="1:10" s="99" customFormat="1" ht="20.25" customHeight="1">
      <c r="A85" s="47" t="s">
        <v>207</v>
      </c>
      <c r="B85" s="134"/>
      <c r="C85" s="39"/>
    </row>
    <row r="86" spans="1:10" ht="18.75" customHeight="1">
      <c r="A86" s="48"/>
      <c r="B86" s="48"/>
      <c r="C86" s="48"/>
      <c r="D86" s="5"/>
      <c r="F86" s="5"/>
      <c r="H86" s="206" t="s">
        <v>3</v>
      </c>
      <c r="I86" s="206"/>
      <c r="J86" s="206"/>
    </row>
    <row r="87" spans="1:10" s="99" customFormat="1" ht="21.65" customHeight="1">
      <c r="A87" s="44"/>
      <c r="B87" s="44"/>
      <c r="C87" s="39"/>
      <c r="D87" s="204" t="s">
        <v>4</v>
      </c>
      <c r="E87" s="204"/>
      <c r="F87" s="204"/>
      <c r="G87" s="204"/>
      <c r="H87" s="204" t="s">
        <v>5</v>
      </c>
      <c r="I87" s="204"/>
      <c r="J87" s="204"/>
    </row>
    <row r="88" spans="1:10" s="99" customFormat="1" ht="21.65" customHeight="1">
      <c r="A88" s="44"/>
      <c r="B88" s="44"/>
      <c r="C88" s="39"/>
      <c r="D88" s="201" t="s">
        <v>6</v>
      </c>
      <c r="E88" s="201"/>
      <c r="F88" s="201"/>
      <c r="G88" s="201"/>
      <c r="H88" s="207" t="s">
        <v>7</v>
      </c>
      <c r="I88" s="207"/>
      <c r="J88" s="207"/>
    </row>
    <row r="89" spans="1:10" s="99" customFormat="1" ht="21.65" customHeight="1">
      <c r="A89" s="44"/>
      <c r="B89" s="44"/>
      <c r="D89" s="205" t="s">
        <v>90</v>
      </c>
      <c r="E89" s="205"/>
      <c r="F89" s="205"/>
      <c r="G89" s="11"/>
      <c r="H89" s="205" t="s">
        <v>90</v>
      </c>
      <c r="I89" s="205"/>
      <c r="J89" s="205"/>
    </row>
    <row r="90" spans="1:10" s="99" customFormat="1" ht="21.65" customHeight="1">
      <c r="A90" s="44"/>
      <c r="B90" s="44"/>
      <c r="C90" s="39" t="s">
        <v>10</v>
      </c>
      <c r="D90" s="33">
        <v>2023</v>
      </c>
      <c r="E90" s="12"/>
      <c r="F90" s="33">
        <v>2022</v>
      </c>
      <c r="G90" s="12"/>
      <c r="H90" s="33">
        <v>2023</v>
      </c>
      <c r="I90" s="12"/>
      <c r="J90" s="33">
        <v>2022</v>
      </c>
    </row>
    <row r="91" spans="1:10" s="99" customFormat="1" ht="3.75" customHeight="1">
      <c r="A91" s="44"/>
      <c r="B91" s="44"/>
      <c r="C91" s="39"/>
      <c r="D91" s="12"/>
      <c r="E91" s="13"/>
      <c r="F91" s="12"/>
      <c r="G91" s="13"/>
      <c r="H91" s="12"/>
      <c r="I91" s="13"/>
      <c r="J91" s="12"/>
    </row>
    <row r="92" spans="1:10" s="17" customFormat="1" ht="21.75" customHeight="1">
      <c r="A92" s="50" t="s">
        <v>234</v>
      </c>
      <c r="C92" s="31"/>
      <c r="D92" s="21"/>
      <c r="E92" s="21"/>
      <c r="F92" s="21"/>
      <c r="G92" s="21"/>
      <c r="H92" s="21"/>
      <c r="I92" s="21"/>
      <c r="J92" s="21"/>
    </row>
    <row r="93" spans="1:10" ht="21.75" customHeight="1">
      <c r="A93" s="85" t="s">
        <v>345</v>
      </c>
      <c r="B93" s="85"/>
      <c r="H93" s="14"/>
      <c r="J93" s="14"/>
    </row>
    <row r="94" spans="1:10" ht="21.75" customHeight="1">
      <c r="A94" s="85" t="s">
        <v>365</v>
      </c>
      <c r="B94" s="85"/>
      <c r="D94" s="14">
        <v>-4014639</v>
      </c>
      <c r="F94" s="14">
        <v>23163981</v>
      </c>
      <c r="H94" s="15">
        <v>0</v>
      </c>
      <c r="J94" s="15">
        <v>0</v>
      </c>
    </row>
    <row r="95" spans="1:10" ht="21.75" customHeight="1">
      <c r="A95" s="85" t="s">
        <v>344</v>
      </c>
      <c r="B95" s="85"/>
      <c r="D95" s="14">
        <v>36615409</v>
      </c>
      <c r="F95" s="14">
        <v>2555254</v>
      </c>
      <c r="H95" s="14">
        <v>25568692</v>
      </c>
      <c r="J95" s="14">
        <v>-4994861</v>
      </c>
    </row>
    <row r="96" spans="1:10" ht="21.75" customHeight="1">
      <c r="A96" s="85" t="s">
        <v>345</v>
      </c>
      <c r="B96" s="85"/>
      <c r="D96" s="15"/>
      <c r="E96" s="15"/>
      <c r="F96" s="15"/>
      <c r="G96" s="15"/>
      <c r="H96" s="15"/>
      <c r="I96" s="15"/>
      <c r="J96" s="15"/>
    </row>
    <row r="97" spans="1:10" ht="21.75" customHeight="1">
      <c r="A97" s="85" t="s">
        <v>235</v>
      </c>
      <c r="B97" s="85"/>
      <c r="D97" s="15">
        <v>378007</v>
      </c>
      <c r="E97" s="15"/>
      <c r="F97" s="15">
        <v>605963</v>
      </c>
      <c r="G97" s="15"/>
      <c r="H97" s="15">
        <v>-4467232</v>
      </c>
      <c r="I97" s="15"/>
      <c r="J97" s="15">
        <v>11170000</v>
      </c>
    </row>
    <row r="98" spans="1:10" ht="21.75" customHeight="1">
      <c r="A98" s="85" t="s">
        <v>236</v>
      </c>
      <c r="B98" s="85"/>
      <c r="D98" s="15">
        <v>-7380550</v>
      </c>
      <c r="E98" s="15"/>
      <c r="F98" s="15">
        <v>-5562809</v>
      </c>
      <c r="G98" s="15"/>
      <c r="H98" s="15">
        <v>-241480</v>
      </c>
      <c r="I98" s="15"/>
      <c r="J98" s="15">
        <v>-285064</v>
      </c>
    </row>
    <row r="99" spans="1:10" ht="21.75" customHeight="1">
      <c r="A99" s="85" t="s">
        <v>237</v>
      </c>
      <c r="D99" s="15"/>
      <c r="E99" s="15"/>
      <c r="F99" s="15"/>
      <c r="G99" s="15"/>
      <c r="H99" s="15"/>
      <c r="I99" s="15"/>
      <c r="J99" s="15"/>
    </row>
    <row r="100" spans="1:10" ht="21.75" customHeight="1">
      <c r="A100" s="85" t="s">
        <v>238</v>
      </c>
      <c r="D100" s="15">
        <v>50398274</v>
      </c>
      <c r="E100" s="15"/>
      <c r="F100" s="15">
        <v>62584467</v>
      </c>
      <c r="G100" s="15"/>
      <c r="H100" s="15">
        <v>0</v>
      </c>
      <c r="I100" s="30"/>
      <c r="J100" s="15">
        <v>0</v>
      </c>
    </row>
    <row r="101" spans="1:10" ht="21.75" customHeight="1">
      <c r="A101" s="85" t="s">
        <v>239</v>
      </c>
      <c r="D101" s="15"/>
      <c r="E101" s="15"/>
      <c r="F101" s="15"/>
      <c r="G101" s="15"/>
      <c r="H101" s="10"/>
      <c r="I101" s="15"/>
      <c r="J101" s="10"/>
    </row>
    <row r="102" spans="1:10" ht="21.75" customHeight="1">
      <c r="A102" s="85" t="s">
        <v>240</v>
      </c>
      <c r="D102" s="15">
        <v>-66012357</v>
      </c>
      <c r="E102" s="15"/>
      <c r="F102" s="15">
        <v>-39981713</v>
      </c>
      <c r="G102" s="15"/>
      <c r="H102" s="15">
        <v>-1057031</v>
      </c>
      <c r="I102" s="15"/>
      <c r="J102" s="15">
        <v>-641150</v>
      </c>
    </row>
    <row r="103" spans="1:10" ht="21.75" customHeight="1">
      <c r="A103" s="10" t="s">
        <v>241</v>
      </c>
      <c r="D103" s="15">
        <v>14000000</v>
      </c>
      <c r="E103" s="15"/>
      <c r="F103" s="15">
        <v>22024800</v>
      </c>
      <c r="G103" s="15"/>
      <c r="H103" s="15">
        <v>0</v>
      </c>
      <c r="I103" s="15"/>
      <c r="J103" s="15">
        <v>11874800</v>
      </c>
    </row>
    <row r="104" spans="1:10" ht="21.65" customHeight="1">
      <c r="A104" s="10" t="s">
        <v>242</v>
      </c>
      <c r="D104" s="14">
        <v>-23085000</v>
      </c>
      <c r="F104" s="14">
        <v>-21435204</v>
      </c>
      <c r="H104" s="15">
        <v>-13635000</v>
      </c>
      <c r="J104" s="15">
        <v>-11600000</v>
      </c>
    </row>
    <row r="105" spans="1:10" ht="21.65" customHeight="1">
      <c r="A105" s="10" t="s">
        <v>286</v>
      </c>
      <c r="C105" s="31">
        <v>22</v>
      </c>
      <c r="D105" s="14">
        <v>11932000</v>
      </c>
      <c r="F105" s="15">
        <v>15000000</v>
      </c>
      <c r="H105" s="15">
        <v>11932000</v>
      </c>
      <c r="J105" s="15">
        <v>15000000</v>
      </c>
    </row>
    <row r="106" spans="1:10" ht="21.65" customHeight="1">
      <c r="A106" s="10" t="s">
        <v>287</v>
      </c>
      <c r="D106" s="15">
        <v>0</v>
      </c>
      <c r="F106" s="15">
        <v>-15000000</v>
      </c>
      <c r="H106" s="15">
        <v>0</v>
      </c>
      <c r="J106" s="15">
        <v>-15000000</v>
      </c>
    </row>
    <row r="107" spans="1:10" ht="21.75" customHeight="1">
      <c r="A107" s="10" t="s">
        <v>274</v>
      </c>
      <c r="B107" s="17"/>
      <c r="D107" s="14">
        <v>-1042376</v>
      </c>
      <c r="E107" s="21"/>
      <c r="F107" s="14">
        <v>388066</v>
      </c>
      <c r="H107" s="5">
        <v>-543762</v>
      </c>
      <c r="J107" s="5">
        <v>-96058</v>
      </c>
    </row>
    <row r="108" spans="1:10" s="99" customFormat="1" ht="23.15" customHeight="1">
      <c r="A108" s="10" t="s">
        <v>243</v>
      </c>
      <c r="B108" s="17"/>
      <c r="C108" s="31"/>
      <c r="D108" s="14">
        <v>-24310825</v>
      </c>
      <c r="E108" s="21"/>
      <c r="F108" s="14">
        <v>-20692401</v>
      </c>
      <c r="G108" s="5"/>
      <c r="H108" s="5">
        <v>-5675165</v>
      </c>
      <c r="I108" s="5"/>
      <c r="J108" s="5">
        <v>-5747946</v>
      </c>
    </row>
    <row r="109" spans="1:10" ht="21.75" customHeight="1">
      <c r="A109" s="85" t="s">
        <v>370</v>
      </c>
      <c r="D109" s="14">
        <v>-3566358</v>
      </c>
      <c r="F109" s="14">
        <v>-5995824</v>
      </c>
      <c r="H109" s="5">
        <v>-2926791</v>
      </c>
      <c r="J109" s="5">
        <v>-5464403</v>
      </c>
    </row>
    <row r="110" spans="1:10" ht="21.75" customHeight="1">
      <c r="A110" s="85" t="s">
        <v>366</v>
      </c>
      <c r="B110" s="85"/>
      <c r="C110" s="31">
        <v>18</v>
      </c>
      <c r="D110" s="15">
        <v>-3225147</v>
      </c>
      <c r="E110" s="15"/>
      <c r="F110" s="15">
        <v>-817871</v>
      </c>
      <c r="G110" s="15"/>
      <c r="H110" s="15">
        <v>-2692197</v>
      </c>
      <c r="I110" s="15"/>
      <c r="J110" s="15">
        <v>-817871</v>
      </c>
    </row>
    <row r="111" spans="1:10" s="152" customFormat="1" ht="21.75" customHeight="1">
      <c r="A111" s="85" t="s">
        <v>346</v>
      </c>
      <c r="C111" s="153"/>
      <c r="D111" s="15">
        <v>31093</v>
      </c>
      <c r="E111" s="15"/>
      <c r="F111" s="15">
        <v>75912</v>
      </c>
      <c r="G111" s="155"/>
      <c r="H111" s="15">
        <v>0</v>
      </c>
      <c r="I111" s="15"/>
      <c r="J111" s="15">
        <v>0</v>
      </c>
    </row>
    <row r="112" spans="1:10" ht="21.75" customHeight="1">
      <c r="A112" s="85" t="s">
        <v>297</v>
      </c>
      <c r="B112" s="85"/>
      <c r="D112" s="16">
        <v>-5</v>
      </c>
      <c r="E112" s="10"/>
      <c r="F112" s="16">
        <v>-29770872</v>
      </c>
      <c r="G112" s="10"/>
      <c r="H112" s="16">
        <v>0</v>
      </c>
      <c r="I112" s="10"/>
      <c r="J112" s="16">
        <v>0</v>
      </c>
    </row>
    <row r="113" spans="1:10" ht="21.75" customHeight="1">
      <c r="A113" s="212" t="s">
        <v>367</v>
      </c>
      <c r="B113" s="212"/>
      <c r="C113" s="212"/>
      <c r="D113" s="110">
        <f>SUM(D93:D112)</f>
        <v>-19282474</v>
      </c>
      <c r="E113" s="19"/>
      <c r="F113" s="18">
        <f>SUM(F93:F112)</f>
        <v>-12858251</v>
      </c>
      <c r="G113" s="19"/>
      <c r="H113" s="110">
        <f>SUM(H93:H112)</f>
        <v>6262034</v>
      </c>
      <c r="I113" s="19"/>
      <c r="J113" s="18">
        <f>SUM(J93:J112)</f>
        <v>-6602553</v>
      </c>
    </row>
    <row r="114" spans="1:10" s="8" customFormat="1" ht="20.25" customHeight="1">
      <c r="A114" s="43" t="s">
        <v>0</v>
      </c>
      <c r="B114" s="44"/>
      <c r="C114" s="39"/>
      <c r="D114" s="45"/>
      <c r="E114" s="46"/>
      <c r="F114" s="45"/>
      <c r="G114" s="46"/>
      <c r="H114" s="140"/>
      <c r="I114" s="46"/>
      <c r="J114" s="140"/>
    </row>
    <row r="115" spans="1:10" s="99" customFormat="1" ht="20.25" customHeight="1">
      <c r="A115" s="43" t="s">
        <v>1</v>
      </c>
      <c r="B115" s="44"/>
      <c r="C115" s="39"/>
    </row>
    <row r="116" spans="1:10" s="99" customFormat="1" ht="20.25" customHeight="1">
      <c r="A116" s="47" t="s">
        <v>207</v>
      </c>
      <c r="B116" s="134"/>
      <c r="C116" s="39"/>
    </row>
    <row r="117" spans="1:10" ht="21" customHeight="1">
      <c r="A117" s="48"/>
      <c r="B117" s="48"/>
      <c r="C117" s="48"/>
      <c r="D117" s="5"/>
      <c r="F117" s="5"/>
      <c r="H117" s="206" t="s">
        <v>3</v>
      </c>
      <c r="I117" s="206"/>
      <c r="J117" s="206"/>
    </row>
    <row r="118" spans="1:10" s="99" customFormat="1" ht="21.65" customHeight="1">
      <c r="A118" s="44"/>
      <c r="B118" s="44"/>
      <c r="C118" s="39"/>
      <c r="D118" s="204" t="s">
        <v>4</v>
      </c>
      <c r="E118" s="204"/>
      <c r="F118" s="204"/>
      <c r="G118" s="204"/>
      <c r="H118" s="204" t="s">
        <v>5</v>
      </c>
      <c r="I118" s="204"/>
      <c r="J118" s="204"/>
    </row>
    <row r="119" spans="1:10" s="99" customFormat="1" ht="21.65" customHeight="1">
      <c r="A119" s="44"/>
      <c r="B119" s="44"/>
      <c r="C119" s="39"/>
      <c r="D119" s="201" t="s">
        <v>6</v>
      </c>
      <c r="E119" s="201"/>
      <c r="F119" s="201"/>
      <c r="G119" s="201"/>
      <c r="H119" s="207" t="s">
        <v>7</v>
      </c>
      <c r="I119" s="207"/>
      <c r="J119" s="207"/>
    </row>
    <row r="120" spans="1:10" s="99" customFormat="1" ht="21.65" customHeight="1">
      <c r="A120" s="44"/>
      <c r="B120" s="44"/>
      <c r="D120" s="205" t="s">
        <v>90</v>
      </c>
      <c r="E120" s="205"/>
      <c r="F120" s="205"/>
      <c r="G120" s="11"/>
      <c r="H120" s="205" t="s">
        <v>90</v>
      </c>
      <c r="I120" s="205"/>
      <c r="J120" s="205"/>
    </row>
    <row r="121" spans="1:10" s="99" customFormat="1" ht="21.65" customHeight="1">
      <c r="A121" s="44"/>
      <c r="B121" s="44"/>
      <c r="C121" s="31" t="s">
        <v>10</v>
      </c>
      <c r="D121" s="33">
        <v>2023</v>
      </c>
      <c r="E121" s="12"/>
      <c r="F121" s="33">
        <v>2022</v>
      </c>
      <c r="G121" s="12"/>
      <c r="H121" s="33">
        <v>2023</v>
      </c>
      <c r="I121" s="12"/>
      <c r="J121" s="33">
        <v>2022</v>
      </c>
    </row>
    <row r="122" spans="1:10" s="99" customFormat="1" ht="6.75" customHeight="1">
      <c r="A122" s="44"/>
      <c r="B122" s="44"/>
      <c r="C122" s="39"/>
      <c r="D122" s="12"/>
      <c r="E122" s="13"/>
      <c r="F122" s="12"/>
      <c r="G122" s="13"/>
      <c r="H122" s="12"/>
      <c r="I122" s="13"/>
      <c r="J122" s="12"/>
    </row>
    <row r="123" spans="1:10" ht="23.25" customHeight="1">
      <c r="A123" s="85" t="s">
        <v>290</v>
      </c>
      <c r="B123" s="44"/>
      <c r="C123" s="39"/>
      <c r="D123" s="10"/>
      <c r="E123" s="10"/>
      <c r="F123" s="10"/>
      <c r="G123" s="10"/>
      <c r="H123" s="10"/>
      <c r="I123" s="10"/>
      <c r="J123" s="10"/>
    </row>
    <row r="124" spans="1:10" ht="23.25" customHeight="1">
      <c r="A124" s="85" t="s">
        <v>275</v>
      </c>
      <c r="B124" s="85"/>
      <c r="C124" s="39"/>
      <c r="D124" s="15">
        <f>SUM(D58,D81,D113)</f>
        <v>-3538389</v>
      </c>
      <c r="F124" s="15">
        <f>SUM(F58,F81,F113)</f>
        <v>-5038026</v>
      </c>
      <c r="H124" s="15">
        <f>SUM(H58,H81,H113)</f>
        <v>-442269</v>
      </c>
      <c r="J124" s="15">
        <f>SUM(J58,J81,J113)</f>
        <v>-776434</v>
      </c>
    </row>
    <row r="125" spans="1:10" ht="23.25" customHeight="1">
      <c r="A125" s="85" t="s">
        <v>304</v>
      </c>
      <c r="B125" s="85"/>
      <c r="C125" s="39"/>
      <c r="D125" s="15"/>
      <c r="F125" s="15"/>
      <c r="H125" s="15"/>
      <c r="J125" s="15"/>
    </row>
    <row r="126" spans="1:10" ht="23.25" customHeight="1">
      <c r="A126" s="85" t="s">
        <v>305</v>
      </c>
      <c r="B126" s="85"/>
      <c r="C126" s="39"/>
      <c r="D126" s="16">
        <v>-1584560</v>
      </c>
      <c r="F126" s="16">
        <v>-721188</v>
      </c>
      <c r="H126" s="16">
        <v>0</v>
      </c>
      <c r="J126" s="16">
        <v>0</v>
      </c>
    </row>
    <row r="127" spans="1:10" ht="23.25" customHeight="1">
      <c r="A127" s="44" t="s">
        <v>306</v>
      </c>
      <c r="B127" s="52"/>
      <c r="C127" s="53"/>
      <c r="D127" s="30">
        <f>SUM(D124:D126)</f>
        <v>-5122949</v>
      </c>
      <c r="E127" s="19"/>
      <c r="F127" s="30">
        <f>SUM(F124:F126)</f>
        <v>-5759214</v>
      </c>
      <c r="G127" s="19"/>
      <c r="H127" s="30">
        <f>SUM(H124:H126)</f>
        <v>-442269</v>
      </c>
      <c r="I127" s="19"/>
      <c r="J127" s="30">
        <f>SUM(J124:J126)</f>
        <v>-776434</v>
      </c>
    </row>
    <row r="128" spans="1:10" ht="23.25" customHeight="1">
      <c r="A128" s="85" t="s">
        <v>244</v>
      </c>
      <c r="B128" s="85"/>
      <c r="C128" s="39"/>
      <c r="D128" s="15">
        <v>29526669</v>
      </c>
      <c r="F128" s="15">
        <v>35285883</v>
      </c>
      <c r="H128" s="15">
        <v>1902112</v>
      </c>
      <c r="J128" s="15">
        <v>2678546</v>
      </c>
    </row>
    <row r="129" spans="1:10" ht="23.25" customHeight="1" thickBot="1">
      <c r="A129" s="44" t="s">
        <v>245</v>
      </c>
      <c r="B129" s="44"/>
      <c r="D129" s="28">
        <f>SUM(D127:D128)</f>
        <v>24403720</v>
      </c>
      <c r="E129" s="19"/>
      <c r="F129" s="28">
        <f>SUM(F127:F128)</f>
        <v>29526669</v>
      </c>
      <c r="G129" s="19"/>
      <c r="H129" s="28">
        <f>SUM(H127:H128)</f>
        <v>1459843</v>
      </c>
      <c r="I129" s="19"/>
      <c r="J129" s="28">
        <f>SUM(J127:J128)</f>
        <v>1902112</v>
      </c>
    </row>
    <row r="130" spans="1:10" ht="6" customHeight="1" thickTop="1">
      <c r="D130" s="21"/>
      <c r="E130" s="21"/>
      <c r="F130" s="21"/>
      <c r="G130" s="21"/>
      <c r="H130" s="21"/>
      <c r="I130" s="21"/>
      <c r="J130" s="21"/>
    </row>
    <row r="131" spans="1:10" ht="23.25" customHeight="1">
      <c r="A131" s="50" t="s">
        <v>375</v>
      </c>
      <c r="B131" s="54"/>
    </row>
    <row r="132" spans="1:10" ht="22.5" customHeight="1">
      <c r="A132" s="134" t="s">
        <v>246</v>
      </c>
      <c r="B132" s="8" t="s">
        <v>12</v>
      </c>
      <c r="C132" s="54"/>
      <c r="D132" s="55"/>
      <c r="E132" s="55"/>
      <c r="F132" s="55"/>
      <c r="G132" s="55"/>
      <c r="H132" s="55"/>
      <c r="I132" s="55"/>
      <c r="J132" s="55"/>
    </row>
    <row r="133" spans="1:10" ht="22.5" customHeight="1">
      <c r="A133" s="99"/>
      <c r="B133" s="141" t="s">
        <v>247</v>
      </c>
      <c r="D133" s="55"/>
      <c r="E133" s="55"/>
      <c r="F133" s="55"/>
      <c r="G133" s="55"/>
      <c r="H133" s="55"/>
      <c r="I133" s="55"/>
      <c r="J133" s="55"/>
    </row>
    <row r="134" spans="1:10" ht="22.5" customHeight="1">
      <c r="A134" s="99"/>
      <c r="B134" s="85" t="s">
        <v>12</v>
      </c>
      <c r="C134" s="31">
        <v>5</v>
      </c>
      <c r="D134" s="55">
        <v>26135884</v>
      </c>
      <c r="E134" s="55"/>
      <c r="F134" s="55">
        <v>32949705</v>
      </c>
      <c r="G134" s="55"/>
      <c r="H134" s="55">
        <v>1459843</v>
      </c>
      <c r="I134" s="55"/>
      <c r="J134" s="55">
        <v>1902112</v>
      </c>
    </row>
    <row r="135" spans="1:10" ht="22.5" customHeight="1">
      <c r="A135" s="99"/>
      <c r="B135" s="85" t="s">
        <v>248</v>
      </c>
      <c r="C135" s="31">
        <v>17</v>
      </c>
      <c r="D135" s="56">
        <v>-1732164</v>
      </c>
      <c r="E135" s="55"/>
      <c r="F135" s="56">
        <v>-3423036</v>
      </c>
      <c r="G135" s="55"/>
      <c r="H135" s="16">
        <v>0</v>
      </c>
      <c r="I135" s="57"/>
      <c r="J135" s="16">
        <v>0</v>
      </c>
    </row>
    <row r="136" spans="1:10" ht="22.5" customHeight="1" thickBot="1">
      <c r="A136" s="8"/>
      <c r="B136" s="44" t="s">
        <v>249</v>
      </c>
      <c r="C136" s="54"/>
      <c r="D136" s="23">
        <f>SUM(D134:D135)</f>
        <v>24403720</v>
      </c>
      <c r="E136" s="57"/>
      <c r="F136" s="23">
        <f>SUM(F134:F135)</f>
        <v>29526669</v>
      </c>
      <c r="G136" s="57"/>
      <c r="H136" s="58">
        <f>SUM(H134:H135)</f>
        <v>1459843</v>
      </c>
      <c r="I136" s="57"/>
      <c r="J136" s="58">
        <f>SUM(J134:J135)</f>
        <v>1902112</v>
      </c>
    </row>
    <row r="137" spans="1:10" s="99" customFormat="1" ht="6" customHeight="1" thickTop="1">
      <c r="A137" s="134"/>
      <c r="B137" s="134"/>
      <c r="C137" s="39"/>
    </row>
    <row r="138" spans="1:10" ht="23.25" customHeight="1">
      <c r="A138" s="134" t="s">
        <v>250</v>
      </c>
      <c r="B138" s="44" t="s">
        <v>251</v>
      </c>
      <c r="E138" s="14"/>
      <c r="G138" s="14"/>
      <c r="H138" s="14"/>
      <c r="I138" s="14"/>
      <c r="J138" s="14"/>
    </row>
    <row r="139" spans="1:10" ht="4.5" customHeight="1"/>
    <row r="140" spans="1:10" ht="23.25" customHeight="1">
      <c r="B140" s="99" t="s">
        <v>377</v>
      </c>
      <c r="C140" s="39"/>
      <c r="D140" s="99"/>
      <c r="E140" s="99"/>
      <c r="F140" s="99"/>
      <c r="G140" s="99"/>
      <c r="H140" s="99"/>
      <c r="I140" s="99"/>
      <c r="J140" s="99"/>
    </row>
    <row r="141" spans="1:10" ht="23.25" customHeight="1">
      <c r="B141" s="101" t="s">
        <v>376</v>
      </c>
    </row>
    <row r="142" spans="1:10" ht="23.25" customHeight="1">
      <c r="B142" s="101" t="s">
        <v>347</v>
      </c>
    </row>
    <row r="143" spans="1:10" ht="4.5" customHeight="1">
      <c r="B143" s="32"/>
      <c r="C143" s="39"/>
      <c r="D143" s="99"/>
      <c r="E143" s="99"/>
      <c r="F143" s="99"/>
      <c r="G143" s="99"/>
      <c r="H143" s="99"/>
      <c r="I143" s="99"/>
      <c r="J143" s="99"/>
    </row>
    <row r="144" spans="1:10" ht="23.25" customHeight="1">
      <c r="B144" s="99" t="s">
        <v>368</v>
      </c>
      <c r="C144" s="145"/>
      <c r="D144" s="143"/>
      <c r="E144" s="143"/>
      <c r="F144" s="143"/>
      <c r="G144" s="143"/>
      <c r="H144" s="143"/>
      <c r="I144" s="143"/>
      <c r="J144" s="143"/>
    </row>
    <row r="145" spans="2:10" ht="23.25" customHeight="1">
      <c r="B145" s="99" t="s">
        <v>379</v>
      </c>
      <c r="C145" s="146"/>
      <c r="D145" s="147"/>
      <c r="E145" s="148"/>
      <c r="F145" s="147"/>
      <c r="G145" s="148"/>
      <c r="H145" s="148"/>
      <c r="I145" s="148"/>
      <c r="J145" s="148"/>
    </row>
    <row r="146" spans="2:10" ht="23.25" customHeight="1">
      <c r="B146" s="99" t="s">
        <v>380</v>
      </c>
      <c r="C146" s="146"/>
      <c r="D146" s="147"/>
      <c r="E146" s="148"/>
      <c r="F146" s="147"/>
      <c r="G146" s="148"/>
      <c r="H146" s="148"/>
      <c r="I146" s="148"/>
      <c r="J146" s="148"/>
    </row>
    <row r="147" spans="2:10" ht="4.5" customHeight="1">
      <c r="B147" s="32" t="s">
        <v>252</v>
      </c>
      <c r="C147" s="39"/>
      <c r="D147" s="99"/>
      <c r="E147" s="99"/>
      <c r="F147" s="99"/>
      <c r="G147" s="99"/>
      <c r="H147" s="99"/>
      <c r="I147" s="99"/>
      <c r="J147" s="99"/>
    </row>
    <row r="148" spans="2:10" ht="23.25" customHeight="1">
      <c r="B148" s="85" t="s">
        <v>371</v>
      </c>
    </row>
  </sheetData>
  <mergeCells count="31">
    <mergeCell ref="H4:J4"/>
    <mergeCell ref="H41:J41"/>
    <mergeCell ref="H86:J86"/>
    <mergeCell ref="H117:J117"/>
    <mergeCell ref="D120:F120"/>
    <mergeCell ref="H120:J120"/>
    <mergeCell ref="H119:J119"/>
    <mergeCell ref="D119:G119"/>
    <mergeCell ref="D118:G118"/>
    <mergeCell ref="H118:J118"/>
    <mergeCell ref="H5:J5"/>
    <mergeCell ref="H6:J6"/>
    <mergeCell ref="D5:G5"/>
    <mergeCell ref="D6:G6"/>
    <mergeCell ref="D7:F7"/>
    <mergeCell ref="H7:J7"/>
    <mergeCell ref="D44:F44"/>
    <mergeCell ref="H44:J44"/>
    <mergeCell ref="A47:C47"/>
    <mergeCell ref="A113:C113"/>
    <mergeCell ref="H87:J87"/>
    <mergeCell ref="H88:J88"/>
    <mergeCell ref="D87:G87"/>
    <mergeCell ref="D88:G88"/>
    <mergeCell ref="D89:F89"/>
    <mergeCell ref="H89:J89"/>
    <mergeCell ref="A10:C10"/>
    <mergeCell ref="H42:J42"/>
    <mergeCell ref="H43:J43"/>
    <mergeCell ref="D42:G42"/>
    <mergeCell ref="D43:G43"/>
  </mergeCells>
  <pageMargins left="0.7" right="0.7" top="0.48" bottom="0.5" header="0.5" footer="0.5"/>
  <pageSetup paperSize="9" scale="77" firstPageNumber="18" fitToHeight="4" orientation="portrait" useFirstPageNumber="1" r:id="rId1"/>
  <headerFooter>
    <oddFooter>&amp;L The accompanying notes are an integral part of these financial statements.
&amp;C&amp;12 &amp;P</oddFooter>
  </headerFooter>
  <rowBreaks count="3" manualBreakCount="3">
    <brk id="37" max="9" man="1"/>
    <brk id="82" max="9" man="1"/>
    <brk id="113" max="16383" man="1"/>
  </rowBreaks>
  <ignoredErrors>
    <ignoredError sqref="A132 A13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EF487FF5EAD478C56E46EB2647B5C" ma:contentTypeVersion="6" ma:contentTypeDescription="Create a new document." ma:contentTypeScope="" ma:versionID="301a41aa1d99fd77b532b5200ef5d390">
  <xsd:schema xmlns:xsd="http://www.w3.org/2001/XMLSchema" xmlns:xs="http://www.w3.org/2001/XMLSchema" xmlns:p="http://schemas.microsoft.com/office/2006/metadata/properties" xmlns:ns2="a8acd0d5-fb19-432b-be53-e7064cd0070b" xmlns:ns3="4860c8b8-31a0-417d-83b0-09c9b06ddb52" targetNamespace="http://schemas.microsoft.com/office/2006/metadata/properties" ma:root="true" ma:fieldsID="29c87496dec00c88883bcec20a5c76a8" ns2:_="" ns3:_="">
    <xsd:import namespace="a8acd0d5-fb19-432b-be53-e7064cd0070b"/>
    <xsd:import namespace="4860c8b8-31a0-417d-83b0-09c9b06ddb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acd0d5-fb19-432b-be53-e7064cd007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60c8b8-31a0-417d-83b0-09c9b06ddb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EB2E6F-B483-44E1-A2A7-14F8C2F070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acd0d5-fb19-432b-be53-e7064cd0070b"/>
    <ds:schemaRef ds:uri="4860c8b8-31a0-417d-83b0-09c9b06ddb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1A04B6-E61A-436F-A79D-657FD1F6401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8BCA97B-4C1F-42AA-B6C5-AF043D00EE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BS 6-9</vt:lpstr>
      <vt:lpstr>PL 10-13</vt:lpstr>
      <vt:lpstr>SH14</vt:lpstr>
      <vt:lpstr>SH15</vt:lpstr>
      <vt:lpstr>SH16-17</vt:lpstr>
      <vt:lpstr>CF 18-21</vt:lpstr>
      <vt:lpstr>'CF 18-21'!_Hlk120336604</vt:lpstr>
      <vt:lpstr>'BS 6-9'!Print_Area</vt:lpstr>
      <vt:lpstr>'CF 18-21'!Print_Area</vt:lpstr>
      <vt:lpstr>'PL 10-13'!Print_Area</vt:lpstr>
      <vt:lpstr>'SH14'!Print_Area</vt:lpstr>
      <vt:lpstr>'SH15'!Print_Area</vt:lpstr>
      <vt:lpstr>'SH16-17'!Print_Area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Somjai, Nigonyanont</dc:creator>
  <cp:keywords/>
  <dc:description/>
  <cp:lastModifiedBy>CHANIKARN CHINSOMBOON</cp:lastModifiedBy>
  <cp:revision/>
  <cp:lastPrinted>2023-02-28T04:11:19Z</cp:lastPrinted>
  <dcterms:created xsi:type="dcterms:W3CDTF">2005-02-11T01:43:17Z</dcterms:created>
  <dcterms:modified xsi:type="dcterms:W3CDTF">2024-02-27T13:26:45Z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0x01010061DEF487FF5EAD478C56E46EB2647B5C</vt:lpwstr>
  </property>
</Properties>
</file>